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M:\01 VEŘEJNÉ ZAKÁZKY SMLOUVY OBJEDNÁVKY\Zakázky 2025\02 ZPŘ Dopravnní hřiště ZŠ U Nemocnice\01 Zadávací dokumentace\04 Příloha č 3 Soupis prací\"/>
    </mc:Choice>
  </mc:AlternateContent>
  <xr:revisionPtr revIDLastSave="0" documentId="13_ncr:1_{9899B8CC-6152-434A-95F1-3BD858A3A936}" xr6:coauthVersionLast="47" xr6:coauthVersionMax="47" xr10:uidLastSave="{00000000-0000-0000-0000-000000000000}"/>
  <bookViews>
    <workbookView xWindow="-120" yWindow="-120" windowWidth="51840" windowHeight="21120" tabRatio="500" activeTab="1" xr2:uid="{00000000-000D-0000-FFFF-FFFF00000000}"/>
  </bookViews>
  <sheets>
    <sheet name="Krycí list rozpočtu" sheetId="1" r:id="rId1"/>
    <sheet name="Stavební rozpočet" sheetId="2" r:id="rId2"/>
    <sheet name="VORN" sheetId="3" state="hidden" r:id="rId3"/>
  </sheets>
  <definedNames>
    <definedName name="vorn_sum">VORN!$I$45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F44" i="3" l="1"/>
  <c r="I44" i="3" s="1"/>
  <c r="F43" i="3"/>
  <c r="I43" i="3" s="1"/>
  <c r="F42" i="3"/>
  <c r="I42" i="3" s="1"/>
  <c r="F41" i="3"/>
  <c r="I41" i="3" s="1"/>
  <c r="F40" i="3"/>
  <c r="I40" i="3" s="1"/>
  <c r="F39" i="3"/>
  <c r="I39" i="3" s="1"/>
  <c r="I37" i="3"/>
  <c r="F37" i="3"/>
  <c r="I36" i="3"/>
  <c r="F36" i="3"/>
  <c r="I26" i="3"/>
  <c r="I25" i="3"/>
  <c r="I24" i="3"/>
  <c r="I23" i="3"/>
  <c r="I22" i="3"/>
  <c r="I21" i="3"/>
  <c r="I27" i="3" s="1"/>
  <c r="I17" i="3"/>
  <c r="I16" i="3"/>
  <c r="I15" i="3"/>
  <c r="I18" i="3" s="1"/>
  <c r="F29" i="3" s="1"/>
  <c r="I10" i="3"/>
  <c r="F10" i="3"/>
  <c r="C10" i="3"/>
  <c r="F8" i="3"/>
  <c r="C8" i="3"/>
  <c r="F6" i="3"/>
  <c r="C6" i="3"/>
  <c r="F4" i="3"/>
  <c r="C4" i="3"/>
  <c r="F2" i="3"/>
  <c r="C2" i="3"/>
  <c r="BP72" i="2"/>
  <c r="F38" i="3" s="1"/>
  <c r="I38" i="3" s="1"/>
  <c r="BJ72" i="2"/>
  <c r="BH72" i="2"/>
  <c r="BF72" i="2"/>
  <c r="BD72" i="2"/>
  <c r="AW72" i="2"/>
  <c r="AP72" i="2"/>
  <c r="AX72" i="2" s="1"/>
  <c r="AO72" i="2"/>
  <c r="AL72" i="2"/>
  <c r="AU71" i="2" s="1"/>
  <c r="AK72" i="2"/>
  <c r="AJ72" i="2"/>
  <c r="AH72" i="2"/>
  <c r="AG72" i="2"/>
  <c r="AF72" i="2"/>
  <c r="AE72" i="2"/>
  <c r="AD72" i="2"/>
  <c r="AC72" i="2"/>
  <c r="AB72" i="2"/>
  <c r="Z72" i="2"/>
  <c r="J72" i="2"/>
  <c r="I72" i="2"/>
  <c r="H72" i="2"/>
  <c r="AT71" i="2"/>
  <c r="AS71" i="2"/>
  <c r="J71" i="2"/>
  <c r="I71" i="2"/>
  <c r="H71" i="2"/>
  <c r="BM70" i="2"/>
  <c r="BJ70" i="2"/>
  <c r="BI70" i="2"/>
  <c r="BF70" i="2"/>
  <c r="BD70" i="2"/>
  <c r="AX70" i="2"/>
  <c r="AW70" i="2"/>
  <c r="AV70" i="2" s="1"/>
  <c r="AP70" i="2"/>
  <c r="AO70" i="2"/>
  <c r="BH70" i="2" s="1"/>
  <c r="AK70" i="2"/>
  <c r="AJ70" i="2"/>
  <c r="AS68" i="2" s="1"/>
  <c r="AH70" i="2"/>
  <c r="AG70" i="2"/>
  <c r="AF70" i="2"/>
  <c r="AE70" i="2"/>
  <c r="AD70" i="2"/>
  <c r="AC70" i="2"/>
  <c r="AB70" i="2"/>
  <c r="Z70" i="2"/>
  <c r="J70" i="2"/>
  <c r="AL70" i="2" s="1"/>
  <c r="I70" i="2"/>
  <c r="H70" i="2"/>
  <c r="BM69" i="2"/>
  <c r="F35" i="3" s="1"/>
  <c r="I35" i="3" s="1"/>
  <c r="I45" i="3" s="1"/>
  <c r="I24" i="1" s="1"/>
  <c r="BJ69" i="2"/>
  <c r="BH69" i="2"/>
  <c r="BF69" i="2"/>
  <c r="BD69" i="2"/>
  <c r="AP69" i="2"/>
  <c r="AX69" i="2" s="1"/>
  <c r="AO69" i="2"/>
  <c r="AW69" i="2" s="1"/>
  <c r="AL69" i="2"/>
  <c r="AK69" i="2"/>
  <c r="AJ69" i="2"/>
  <c r="AH69" i="2"/>
  <c r="AG69" i="2"/>
  <c r="AF69" i="2"/>
  <c r="AE69" i="2"/>
  <c r="AD69" i="2"/>
  <c r="AC69" i="2"/>
  <c r="AB69" i="2"/>
  <c r="Z69" i="2"/>
  <c r="J69" i="2"/>
  <c r="I69" i="2"/>
  <c r="I68" i="2" s="1"/>
  <c r="I67" i="2" s="1"/>
  <c r="H69" i="2"/>
  <c r="H68" i="2" s="1"/>
  <c r="H67" i="2" s="1"/>
  <c r="AT68" i="2"/>
  <c r="J68" i="2"/>
  <c r="J67" i="2" s="1"/>
  <c r="BJ66" i="2"/>
  <c r="BI66" i="2"/>
  <c r="BH66" i="2"/>
  <c r="BF66" i="2"/>
  <c r="BD66" i="2"/>
  <c r="AX66" i="2"/>
  <c r="AW66" i="2"/>
  <c r="AV66" i="2" s="1"/>
  <c r="AP66" i="2"/>
  <c r="AO66" i="2"/>
  <c r="AK66" i="2"/>
  <c r="AJ66" i="2"/>
  <c r="AH66" i="2"/>
  <c r="AG66" i="2"/>
  <c r="AF66" i="2"/>
  <c r="AE66" i="2"/>
  <c r="AD66" i="2"/>
  <c r="AC66" i="2"/>
  <c r="AB66" i="2"/>
  <c r="Z66" i="2"/>
  <c r="J66" i="2"/>
  <c r="AL66" i="2" s="1"/>
  <c r="I66" i="2"/>
  <c r="H66" i="2"/>
  <c r="BJ65" i="2"/>
  <c r="AH65" i="2" s="1"/>
  <c r="BI65" i="2"/>
  <c r="BF65" i="2"/>
  <c r="BD65" i="2"/>
  <c r="AX65" i="2"/>
  <c r="AP65" i="2"/>
  <c r="AO65" i="2"/>
  <c r="AW65" i="2" s="1"/>
  <c r="AL65" i="2"/>
  <c r="AK65" i="2"/>
  <c r="AJ65" i="2"/>
  <c r="AG65" i="2"/>
  <c r="AF65" i="2"/>
  <c r="AE65" i="2"/>
  <c r="AD65" i="2"/>
  <c r="AC65" i="2"/>
  <c r="AB65" i="2"/>
  <c r="Z65" i="2"/>
  <c r="J65" i="2"/>
  <c r="I65" i="2"/>
  <c r="H65" i="2"/>
  <c r="BJ63" i="2"/>
  <c r="BH63" i="2"/>
  <c r="BF63" i="2"/>
  <c r="BD63" i="2"/>
  <c r="AP63" i="2"/>
  <c r="AX63" i="2" s="1"/>
  <c r="AO63" i="2"/>
  <c r="AW63" i="2" s="1"/>
  <c r="AL63" i="2"/>
  <c r="AK63" i="2"/>
  <c r="AJ63" i="2"/>
  <c r="AH63" i="2"/>
  <c r="AG63" i="2"/>
  <c r="AF63" i="2"/>
  <c r="AE63" i="2"/>
  <c r="AD63" i="2"/>
  <c r="AC63" i="2"/>
  <c r="AB63" i="2"/>
  <c r="Z63" i="2"/>
  <c r="J63" i="2"/>
  <c r="I63" i="2"/>
  <c r="H63" i="2"/>
  <c r="BJ61" i="2"/>
  <c r="BI61" i="2"/>
  <c r="BF61" i="2"/>
  <c r="BD61" i="2"/>
  <c r="AP61" i="2"/>
  <c r="AX61" i="2" s="1"/>
  <c r="AO61" i="2"/>
  <c r="AW61" i="2" s="1"/>
  <c r="AK61" i="2"/>
  <c r="AJ61" i="2"/>
  <c r="AH61" i="2"/>
  <c r="AG61" i="2"/>
  <c r="AF61" i="2"/>
  <c r="AE61" i="2"/>
  <c r="AD61" i="2"/>
  <c r="AC61" i="2"/>
  <c r="AB61" i="2"/>
  <c r="Z61" i="2"/>
  <c r="J61" i="2"/>
  <c r="AL61" i="2" s="1"/>
  <c r="I61" i="2"/>
  <c r="BJ59" i="2"/>
  <c r="AH59" i="2" s="1"/>
  <c r="BF59" i="2"/>
  <c r="BD59" i="2"/>
  <c r="AP59" i="2"/>
  <c r="AX59" i="2" s="1"/>
  <c r="AO59" i="2"/>
  <c r="BH59" i="2" s="1"/>
  <c r="AK59" i="2"/>
  <c r="AJ59" i="2"/>
  <c r="AG59" i="2"/>
  <c r="AF59" i="2"/>
  <c r="AE59" i="2"/>
  <c r="AD59" i="2"/>
  <c r="AC59" i="2"/>
  <c r="AB59" i="2"/>
  <c r="Z59" i="2"/>
  <c r="J59" i="2"/>
  <c r="AL59" i="2" s="1"/>
  <c r="H59" i="2"/>
  <c r="BJ58" i="2"/>
  <c r="BH58" i="2"/>
  <c r="BF58" i="2"/>
  <c r="BD58" i="2"/>
  <c r="AW58" i="2"/>
  <c r="AP58" i="2"/>
  <c r="AX58" i="2" s="1"/>
  <c r="AV58" i="2" s="1"/>
  <c r="AO58" i="2"/>
  <c r="AL58" i="2"/>
  <c r="AK58" i="2"/>
  <c r="AJ58" i="2"/>
  <c r="AH58" i="2"/>
  <c r="AG58" i="2"/>
  <c r="AF58" i="2"/>
  <c r="AE58" i="2"/>
  <c r="AD58" i="2"/>
  <c r="AC58" i="2"/>
  <c r="AB58" i="2"/>
  <c r="Z58" i="2"/>
  <c r="J58" i="2"/>
  <c r="I58" i="2"/>
  <c r="H58" i="2"/>
  <c r="BJ56" i="2"/>
  <c r="AH56" i="2" s="1"/>
  <c r="BI56" i="2"/>
  <c r="BF56" i="2"/>
  <c r="BD56" i="2"/>
  <c r="AX56" i="2"/>
  <c r="AW56" i="2"/>
  <c r="BC56" i="2" s="1"/>
  <c r="AP56" i="2"/>
  <c r="AO56" i="2"/>
  <c r="H56" i="2" s="1"/>
  <c r="AK56" i="2"/>
  <c r="AJ56" i="2"/>
  <c r="AG56" i="2"/>
  <c r="AF56" i="2"/>
  <c r="AE56" i="2"/>
  <c r="AD56" i="2"/>
  <c r="AC56" i="2"/>
  <c r="AB56" i="2"/>
  <c r="Z56" i="2"/>
  <c r="J56" i="2"/>
  <c r="AL56" i="2" s="1"/>
  <c r="I56" i="2"/>
  <c r="BJ54" i="2"/>
  <c r="AH54" i="2" s="1"/>
  <c r="BH54" i="2"/>
  <c r="BF54" i="2"/>
  <c r="BD54" i="2"/>
  <c r="AX54" i="2"/>
  <c r="AW54" i="2"/>
  <c r="BC54" i="2" s="1"/>
  <c r="AP54" i="2"/>
  <c r="I54" i="2" s="1"/>
  <c r="AO54" i="2"/>
  <c r="AL54" i="2"/>
  <c r="AK54" i="2"/>
  <c r="AJ54" i="2"/>
  <c r="AG54" i="2"/>
  <c r="AF54" i="2"/>
  <c r="AE54" i="2"/>
  <c r="AD54" i="2"/>
  <c r="AC54" i="2"/>
  <c r="AB54" i="2"/>
  <c r="Z54" i="2"/>
  <c r="J54" i="2"/>
  <c r="H54" i="2"/>
  <c r="BJ52" i="2"/>
  <c r="BI52" i="2"/>
  <c r="BF52" i="2"/>
  <c r="BD52" i="2"/>
  <c r="AX52" i="2"/>
  <c r="AP52" i="2"/>
  <c r="AO52" i="2"/>
  <c r="H52" i="2" s="1"/>
  <c r="AL52" i="2"/>
  <c r="AK52" i="2"/>
  <c r="AJ52" i="2"/>
  <c r="AH52" i="2"/>
  <c r="AG52" i="2"/>
  <c r="AF52" i="2"/>
  <c r="AE52" i="2"/>
  <c r="AD52" i="2"/>
  <c r="AC52" i="2"/>
  <c r="AB52" i="2"/>
  <c r="Z52" i="2"/>
  <c r="J52" i="2"/>
  <c r="I52" i="2"/>
  <c r="BJ50" i="2"/>
  <c r="BF50" i="2"/>
  <c r="BD50" i="2"/>
  <c r="AW50" i="2"/>
  <c r="AP50" i="2"/>
  <c r="I50" i="2" s="1"/>
  <c r="AO50" i="2"/>
  <c r="H50" i="2" s="1"/>
  <c r="AK50" i="2"/>
  <c r="AJ50" i="2"/>
  <c r="AH50" i="2"/>
  <c r="AG50" i="2"/>
  <c r="AF50" i="2"/>
  <c r="AE50" i="2"/>
  <c r="AD50" i="2"/>
  <c r="AC50" i="2"/>
  <c r="AB50" i="2"/>
  <c r="Z50" i="2"/>
  <c r="J50" i="2"/>
  <c r="AL50" i="2" s="1"/>
  <c r="BJ48" i="2"/>
  <c r="BH48" i="2"/>
  <c r="BF48" i="2"/>
  <c r="BD48" i="2"/>
  <c r="AX48" i="2"/>
  <c r="AP48" i="2"/>
  <c r="I48" i="2" s="1"/>
  <c r="AO48" i="2"/>
  <c r="AW48" i="2" s="1"/>
  <c r="AL48" i="2"/>
  <c r="AK48" i="2"/>
  <c r="AJ48" i="2"/>
  <c r="AH48" i="2"/>
  <c r="AG48" i="2"/>
  <c r="AF48" i="2"/>
  <c r="AE48" i="2"/>
  <c r="AD48" i="2"/>
  <c r="AC48" i="2"/>
  <c r="AB48" i="2"/>
  <c r="Z48" i="2"/>
  <c r="J48" i="2"/>
  <c r="H48" i="2"/>
  <c r="BJ46" i="2"/>
  <c r="BI46" i="2"/>
  <c r="BH46" i="2"/>
  <c r="BF46" i="2"/>
  <c r="BD46" i="2"/>
  <c r="AW46" i="2"/>
  <c r="AP46" i="2"/>
  <c r="AX46" i="2" s="1"/>
  <c r="AO46" i="2"/>
  <c r="AL46" i="2"/>
  <c r="AK46" i="2"/>
  <c r="AJ46" i="2"/>
  <c r="AH46" i="2"/>
  <c r="AG46" i="2"/>
  <c r="AF46" i="2"/>
  <c r="AE46" i="2"/>
  <c r="AD46" i="2"/>
  <c r="AC46" i="2"/>
  <c r="AB46" i="2"/>
  <c r="Z46" i="2"/>
  <c r="J46" i="2"/>
  <c r="I46" i="2"/>
  <c r="H46" i="2"/>
  <c r="BJ44" i="2"/>
  <c r="AH44" i="2" s="1"/>
  <c r="BI44" i="2"/>
  <c r="BH44" i="2"/>
  <c r="BF44" i="2"/>
  <c r="BD44" i="2"/>
  <c r="AX44" i="2"/>
  <c r="AW44" i="2"/>
  <c r="AV44" i="2" s="1"/>
  <c r="AP44" i="2"/>
  <c r="AO44" i="2"/>
  <c r="AK44" i="2"/>
  <c r="AJ44" i="2"/>
  <c r="AS41" i="2" s="1"/>
  <c r="AG44" i="2"/>
  <c r="AF44" i="2"/>
  <c r="AE44" i="2"/>
  <c r="AD44" i="2"/>
  <c r="AC44" i="2"/>
  <c r="AB44" i="2"/>
  <c r="Z44" i="2"/>
  <c r="J44" i="2"/>
  <c r="AL44" i="2" s="1"/>
  <c r="I44" i="2"/>
  <c r="H44" i="2"/>
  <c r="BJ42" i="2"/>
  <c r="AH42" i="2" s="1"/>
  <c r="BI42" i="2"/>
  <c r="BF42" i="2"/>
  <c r="BD42" i="2"/>
  <c r="AX42" i="2"/>
  <c r="AP42" i="2"/>
  <c r="AO42" i="2"/>
  <c r="AW42" i="2" s="1"/>
  <c r="AL42" i="2"/>
  <c r="AK42" i="2"/>
  <c r="AT41" i="2" s="1"/>
  <c r="AJ42" i="2"/>
  <c r="AG42" i="2"/>
  <c r="AF42" i="2"/>
  <c r="AE42" i="2"/>
  <c r="AD42" i="2"/>
  <c r="AC42" i="2"/>
  <c r="AB42" i="2"/>
  <c r="Z42" i="2"/>
  <c r="J42" i="2"/>
  <c r="J41" i="2" s="1"/>
  <c r="I42" i="2"/>
  <c r="H42" i="2"/>
  <c r="BJ39" i="2"/>
  <c r="BF39" i="2"/>
  <c r="BD39" i="2"/>
  <c r="AX39" i="2"/>
  <c r="AP39" i="2"/>
  <c r="BI39" i="2" s="1"/>
  <c r="AG39" i="2" s="1"/>
  <c r="AO39" i="2"/>
  <c r="H39" i="2" s="1"/>
  <c r="AL39" i="2"/>
  <c r="AK39" i="2"/>
  <c r="AJ39" i="2"/>
  <c r="AH39" i="2"/>
  <c r="AE39" i="2"/>
  <c r="AD39" i="2"/>
  <c r="AC39" i="2"/>
  <c r="AB39" i="2"/>
  <c r="Z39" i="2"/>
  <c r="J39" i="2"/>
  <c r="I39" i="2"/>
  <c r="BJ38" i="2"/>
  <c r="BF38" i="2"/>
  <c r="BD38" i="2"/>
  <c r="AW38" i="2"/>
  <c r="AP38" i="2"/>
  <c r="I38" i="2" s="1"/>
  <c r="AO38" i="2"/>
  <c r="H38" i="2" s="1"/>
  <c r="AK38" i="2"/>
  <c r="AJ38" i="2"/>
  <c r="AH38" i="2"/>
  <c r="AE38" i="2"/>
  <c r="AD38" i="2"/>
  <c r="AC38" i="2"/>
  <c r="AB38" i="2"/>
  <c r="Z38" i="2"/>
  <c r="J38" i="2"/>
  <c r="AL38" i="2" s="1"/>
  <c r="BJ37" i="2"/>
  <c r="BH37" i="2"/>
  <c r="AF37" i="2" s="1"/>
  <c r="BF37" i="2"/>
  <c r="BD37" i="2"/>
  <c r="AX37" i="2"/>
  <c r="AP37" i="2"/>
  <c r="I37" i="2" s="1"/>
  <c r="AO37" i="2"/>
  <c r="AW37" i="2" s="1"/>
  <c r="AK37" i="2"/>
  <c r="AJ37" i="2"/>
  <c r="AH37" i="2"/>
  <c r="AE37" i="2"/>
  <c r="AD37" i="2"/>
  <c r="AC37" i="2"/>
  <c r="AB37" i="2"/>
  <c r="Z37" i="2"/>
  <c r="J37" i="2"/>
  <c r="AL37" i="2" s="1"/>
  <c r="H37" i="2"/>
  <c r="BJ35" i="2"/>
  <c r="BI35" i="2"/>
  <c r="AG35" i="2" s="1"/>
  <c r="BH35" i="2"/>
  <c r="AF35" i="2" s="1"/>
  <c r="BF35" i="2"/>
  <c r="BD35" i="2"/>
  <c r="AW35" i="2"/>
  <c r="AP35" i="2"/>
  <c r="AX35" i="2" s="1"/>
  <c r="AO35" i="2"/>
  <c r="AL35" i="2"/>
  <c r="AK35" i="2"/>
  <c r="AJ35" i="2"/>
  <c r="AH35" i="2"/>
  <c r="AE35" i="2"/>
  <c r="AD35" i="2"/>
  <c r="AC35" i="2"/>
  <c r="AB35" i="2"/>
  <c r="Z35" i="2"/>
  <c r="J35" i="2"/>
  <c r="I35" i="2"/>
  <c r="H35" i="2"/>
  <c r="BJ33" i="2"/>
  <c r="BI33" i="2"/>
  <c r="AG33" i="2" s="1"/>
  <c r="BH33" i="2"/>
  <c r="BF33" i="2"/>
  <c r="BD33" i="2"/>
  <c r="AX33" i="2"/>
  <c r="AW33" i="2"/>
  <c r="AV33" i="2" s="1"/>
  <c r="AP33" i="2"/>
  <c r="AO33" i="2"/>
  <c r="AK33" i="2"/>
  <c r="AJ33" i="2"/>
  <c r="AS30" i="2" s="1"/>
  <c r="AH33" i="2"/>
  <c r="AF33" i="2"/>
  <c r="AE33" i="2"/>
  <c r="AD33" i="2"/>
  <c r="AC33" i="2"/>
  <c r="AB33" i="2"/>
  <c r="Z33" i="2"/>
  <c r="J33" i="2"/>
  <c r="AL33" i="2" s="1"/>
  <c r="I33" i="2"/>
  <c r="H33" i="2"/>
  <c r="BJ31" i="2"/>
  <c r="BI31" i="2"/>
  <c r="BF31" i="2"/>
  <c r="BD31" i="2"/>
  <c r="AX31" i="2"/>
  <c r="AP31" i="2"/>
  <c r="AO31" i="2"/>
  <c r="AW31" i="2" s="1"/>
  <c r="AL31" i="2"/>
  <c r="AK31" i="2"/>
  <c r="AT30" i="2" s="1"/>
  <c r="AJ31" i="2"/>
  <c r="AH31" i="2"/>
  <c r="AG31" i="2"/>
  <c r="AE31" i="2"/>
  <c r="AD31" i="2"/>
  <c r="AC31" i="2"/>
  <c r="AB31" i="2"/>
  <c r="Z31" i="2"/>
  <c r="J31" i="2"/>
  <c r="J30" i="2" s="1"/>
  <c r="I31" i="2"/>
  <c r="H31" i="2"/>
  <c r="BJ29" i="2"/>
  <c r="BF29" i="2"/>
  <c r="BD29" i="2"/>
  <c r="AX29" i="2"/>
  <c r="AP29" i="2"/>
  <c r="BI29" i="2" s="1"/>
  <c r="AG29" i="2" s="1"/>
  <c r="AO29" i="2"/>
  <c r="H29" i="2" s="1"/>
  <c r="AL29" i="2"/>
  <c r="AK29" i="2"/>
  <c r="AJ29" i="2"/>
  <c r="AH29" i="2"/>
  <c r="AE29" i="2"/>
  <c r="AD29" i="2"/>
  <c r="AC29" i="2"/>
  <c r="AB29" i="2"/>
  <c r="Z29" i="2"/>
  <c r="J29" i="2"/>
  <c r="I29" i="2"/>
  <c r="BJ28" i="2"/>
  <c r="BF28" i="2"/>
  <c r="BD28" i="2"/>
  <c r="AW28" i="2"/>
  <c r="AP28" i="2"/>
  <c r="I28" i="2" s="1"/>
  <c r="AO28" i="2"/>
  <c r="H28" i="2" s="1"/>
  <c r="AK28" i="2"/>
  <c r="AJ28" i="2"/>
  <c r="AH28" i="2"/>
  <c r="AE28" i="2"/>
  <c r="AD28" i="2"/>
  <c r="AC28" i="2"/>
  <c r="AB28" i="2"/>
  <c r="Z28" i="2"/>
  <c r="J28" i="2"/>
  <c r="AL28" i="2" s="1"/>
  <c r="BJ27" i="2"/>
  <c r="BH27" i="2"/>
  <c r="AF27" i="2" s="1"/>
  <c r="BF27" i="2"/>
  <c r="BD27" i="2"/>
  <c r="AX27" i="2"/>
  <c r="AV27" i="2" s="1"/>
  <c r="AW27" i="2"/>
  <c r="BC27" i="2" s="1"/>
  <c r="AP27" i="2"/>
  <c r="I27" i="2" s="1"/>
  <c r="AO27" i="2"/>
  <c r="AK27" i="2"/>
  <c r="AJ27" i="2"/>
  <c r="AH27" i="2"/>
  <c r="AE27" i="2"/>
  <c r="AD27" i="2"/>
  <c r="AC27" i="2"/>
  <c r="AB27" i="2"/>
  <c r="Z27" i="2"/>
  <c r="J27" i="2"/>
  <c r="AL27" i="2" s="1"/>
  <c r="H27" i="2"/>
  <c r="BJ26" i="2"/>
  <c r="BI26" i="2"/>
  <c r="AG26" i="2" s="1"/>
  <c r="BH26" i="2"/>
  <c r="AF26" i="2" s="1"/>
  <c r="BF26" i="2"/>
  <c r="BD26" i="2"/>
  <c r="BC26" i="2"/>
  <c r="AX26" i="2"/>
  <c r="AW26" i="2"/>
  <c r="AV26" i="2"/>
  <c r="AP26" i="2"/>
  <c r="AO26" i="2"/>
  <c r="AL26" i="2"/>
  <c r="AK26" i="2"/>
  <c r="AJ26" i="2"/>
  <c r="AH26" i="2"/>
  <c r="AE26" i="2"/>
  <c r="AD26" i="2"/>
  <c r="AC26" i="2"/>
  <c r="AB26" i="2"/>
  <c r="Z26" i="2"/>
  <c r="J26" i="2"/>
  <c r="I26" i="2"/>
  <c r="H26" i="2"/>
  <c r="BJ25" i="2"/>
  <c r="BI25" i="2"/>
  <c r="AG25" i="2" s="1"/>
  <c r="BH25" i="2"/>
  <c r="BF25" i="2"/>
  <c r="BD25" i="2"/>
  <c r="AX25" i="2"/>
  <c r="AW25" i="2"/>
  <c r="AV25" i="2" s="1"/>
  <c r="AP25" i="2"/>
  <c r="AO25" i="2"/>
  <c r="AK25" i="2"/>
  <c r="AJ25" i="2"/>
  <c r="AH25" i="2"/>
  <c r="AF25" i="2"/>
  <c r="AE25" i="2"/>
  <c r="AD25" i="2"/>
  <c r="AC25" i="2"/>
  <c r="AB25" i="2"/>
  <c r="Z25" i="2"/>
  <c r="J25" i="2"/>
  <c r="AL25" i="2" s="1"/>
  <c r="I25" i="2"/>
  <c r="H25" i="2"/>
  <c r="BJ23" i="2"/>
  <c r="BI23" i="2"/>
  <c r="BF23" i="2"/>
  <c r="BD23" i="2"/>
  <c r="AX23" i="2"/>
  <c r="AP23" i="2"/>
  <c r="AO23" i="2"/>
  <c r="AW23" i="2" s="1"/>
  <c r="AL23" i="2"/>
  <c r="AK23" i="2"/>
  <c r="C28" i="1" s="1"/>
  <c r="F28" i="1" s="1"/>
  <c r="AJ23" i="2"/>
  <c r="AH23" i="2"/>
  <c r="AG23" i="2"/>
  <c r="AE23" i="2"/>
  <c r="AD23" i="2"/>
  <c r="AC23" i="2"/>
  <c r="AB23" i="2"/>
  <c r="Z23" i="2"/>
  <c r="J23" i="2"/>
  <c r="I23" i="2"/>
  <c r="H23" i="2"/>
  <c r="BJ21" i="2"/>
  <c r="BH21" i="2"/>
  <c r="AF21" i="2" s="1"/>
  <c r="BF21" i="2"/>
  <c r="BD21" i="2"/>
  <c r="AP21" i="2"/>
  <c r="AX21" i="2" s="1"/>
  <c r="AO21" i="2"/>
  <c r="AW21" i="2" s="1"/>
  <c r="AL21" i="2"/>
  <c r="AK21" i="2"/>
  <c r="AJ21" i="2"/>
  <c r="AH21" i="2"/>
  <c r="AE21" i="2"/>
  <c r="AD21" i="2"/>
  <c r="AC21" i="2"/>
  <c r="AB21" i="2"/>
  <c r="Z21" i="2"/>
  <c r="J21" i="2"/>
  <c r="I21" i="2"/>
  <c r="BJ20" i="2"/>
  <c r="BI20" i="2"/>
  <c r="AG20" i="2" s="1"/>
  <c r="BF20" i="2"/>
  <c r="BD20" i="2"/>
  <c r="AP20" i="2"/>
  <c r="AX20" i="2" s="1"/>
  <c r="AO20" i="2"/>
  <c r="AW20" i="2" s="1"/>
  <c r="AK20" i="2"/>
  <c r="AJ20" i="2"/>
  <c r="AH20" i="2"/>
  <c r="AE20" i="2"/>
  <c r="AD20" i="2"/>
  <c r="AC20" i="2"/>
  <c r="AB20" i="2"/>
  <c r="Z20" i="2"/>
  <c r="J20" i="2"/>
  <c r="AL20" i="2" s="1"/>
  <c r="BJ19" i="2"/>
  <c r="BF19" i="2"/>
  <c r="BD19" i="2"/>
  <c r="AP19" i="2"/>
  <c r="AX19" i="2" s="1"/>
  <c r="AO19" i="2"/>
  <c r="BH19" i="2" s="1"/>
  <c r="AF19" i="2" s="1"/>
  <c r="AK19" i="2"/>
  <c r="AJ19" i="2"/>
  <c r="AH19" i="2"/>
  <c r="AE19" i="2"/>
  <c r="AD19" i="2"/>
  <c r="AC19" i="2"/>
  <c r="AB19" i="2"/>
  <c r="Z19" i="2"/>
  <c r="J19" i="2"/>
  <c r="AL19" i="2" s="1"/>
  <c r="H19" i="2"/>
  <c r="BJ18" i="2"/>
  <c r="BH18" i="2"/>
  <c r="AF18" i="2" s="1"/>
  <c r="BF18" i="2"/>
  <c r="BD18" i="2"/>
  <c r="AW18" i="2"/>
  <c r="AP18" i="2"/>
  <c r="BI18" i="2" s="1"/>
  <c r="AG18" i="2" s="1"/>
  <c r="AO18" i="2"/>
  <c r="H18" i="2" s="1"/>
  <c r="AL18" i="2"/>
  <c r="AK18" i="2"/>
  <c r="AJ18" i="2"/>
  <c r="AH18" i="2"/>
  <c r="AE18" i="2"/>
  <c r="AD18" i="2"/>
  <c r="AC18" i="2"/>
  <c r="AB18" i="2"/>
  <c r="Z18" i="2"/>
  <c r="J18" i="2"/>
  <c r="I18" i="2"/>
  <c r="BJ17" i="2"/>
  <c r="BI17" i="2"/>
  <c r="AG17" i="2" s="1"/>
  <c r="BF17" i="2"/>
  <c r="BD17" i="2"/>
  <c r="AX17" i="2"/>
  <c r="AW17" i="2"/>
  <c r="BC17" i="2" s="1"/>
  <c r="AP17" i="2"/>
  <c r="I17" i="2" s="1"/>
  <c r="AO17" i="2"/>
  <c r="BH17" i="2" s="1"/>
  <c r="AF17" i="2" s="1"/>
  <c r="AK17" i="2"/>
  <c r="AJ17" i="2"/>
  <c r="AS12" i="2" s="1"/>
  <c r="AH17" i="2"/>
  <c r="AE17" i="2"/>
  <c r="AD17" i="2"/>
  <c r="AC17" i="2"/>
  <c r="AB17" i="2"/>
  <c r="Z17" i="2"/>
  <c r="J17" i="2"/>
  <c r="AL17" i="2" s="1"/>
  <c r="BJ16" i="2"/>
  <c r="BH16" i="2"/>
  <c r="BF16" i="2"/>
  <c r="BD16" i="2"/>
  <c r="AX16" i="2"/>
  <c r="BC16" i="2" s="1"/>
  <c r="AW16" i="2"/>
  <c r="AV16" i="2" s="1"/>
  <c r="AP16" i="2"/>
  <c r="BI16" i="2" s="1"/>
  <c r="AG16" i="2" s="1"/>
  <c r="AO16" i="2"/>
  <c r="AL16" i="2"/>
  <c r="AK16" i="2"/>
  <c r="AT12" i="2" s="1"/>
  <c r="AJ16" i="2"/>
  <c r="AH16" i="2"/>
  <c r="AF16" i="2"/>
  <c r="AE16" i="2"/>
  <c r="AD16" i="2"/>
  <c r="C16" i="1" s="1"/>
  <c r="AC16" i="2"/>
  <c r="AB16" i="2"/>
  <c r="Z16" i="2"/>
  <c r="C21" i="1" s="1"/>
  <c r="J16" i="2"/>
  <c r="H16" i="2"/>
  <c r="BJ15" i="2"/>
  <c r="BI15" i="2"/>
  <c r="BF15" i="2"/>
  <c r="BD15" i="2"/>
  <c r="AX15" i="2"/>
  <c r="AP15" i="2"/>
  <c r="AO15" i="2"/>
  <c r="H15" i="2" s="1"/>
  <c r="AL15" i="2"/>
  <c r="AK15" i="2"/>
  <c r="AJ15" i="2"/>
  <c r="AH15" i="2"/>
  <c r="AG15" i="2"/>
  <c r="AE15" i="2"/>
  <c r="AD15" i="2"/>
  <c r="AC15" i="2"/>
  <c r="AB15" i="2"/>
  <c r="C14" i="1" s="1"/>
  <c r="Z15" i="2"/>
  <c r="J15" i="2"/>
  <c r="I15" i="2"/>
  <c r="BJ13" i="2"/>
  <c r="BF13" i="2"/>
  <c r="BD13" i="2"/>
  <c r="AW13" i="2"/>
  <c r="AP13" i="2"/>
  <c r="I13" i="2" s="1"/>
  <c r="AO13" i="2"/>
  <c r="H13" i="2" s="1"/>
  <c r="AK13" i="2"/>
  <c r="AJ13" i="2"/>
  <c r="AH13" i="2"/>
  <c r="AE13" i="2"/>
  <c r="AD13" i="2"/>
  <c r="AC13" i="2"/>
  <c r="C15" i="1" s="1"/>
  <c r="AB13" i="2"/>
  <c r="Z13" i="2"/>
  <c r="J13" i="2"/>
  <c r="AL13" i="2" s="1"/>
  <c r="J12" i="2"/>
  <c r="J73" i="2" s="1"/>
  <c r="AU1" i="2"/>
  <c r="AT1" i="2"/>
  <c r="AS1" i="2"/>
  <c r="C27" i="1"/>
  <c r="F22" i="1"/>
  <c r="I19" i="1"/>
  <c r="I18" i="1"/>
  <c r="I17" i="1"/>
  <c r="C17" i="1"/>
  <c r="I16" i="1"/>
  <c r="F16" i="1"/>
  <c r="I15" i="1"/>
  <c r="F15" i="1"/>
  <c r="I14" i="1"/>
  <c r="I22" i="1" s="1"/>
  <c r="F14" i="1"/>
  <c r="I10" i="1"/>
  <c r="F10" i="1"/>
  <c r="C10" i="1"/>
  <c r="F8" i="1"/>
  <c r="C8" i="1"/>
  <c r="F6" i="1"/>
  <c r="C6" i="1"/>
  <c r="F4" i="1"/>
  <c r="C4" i="1"/>
  <c r="F2" i="1"/>
  <c r="C2" i="1"/>
  <c r="BC58" i="2" l="1"/>
  <c r="C29" i="1"/>
  <c r="F29" i="1" s="1"/>
  <c r="AV37" i="2"/>
  <c r="BC37" i="2"/>
  <c r="BC21" i="2"/>
  <c r="AV21" i="2"/>
  <c r="AU30" i="2"/>
  <c r="AV31" i="2"/>
  <c r="BC31" i="2"/>
  <c r="AU12" i="2"/>
  <c r="BC63" i="2"/>
  <c r="AV63" i="2"/>
  <c r="BC42" i="2"/>
  <c r="AV42" i="2"/>
  <c r="AV46" i="2"/>
  <c r="BC46" i="2"/>
  <c r="I30" i="2"/>
  <c r="AV35" i="2"/>
  <c r="BC35" i="2"/>
  <c r="BC48" i="2"/>
  <c r="AV48" i="2"/>
  <c r="BC61" i="2"/>
  <c r="AV61" i="2"/>
  <c r="BC69" i="2"/>
  <c r="AV69" i="2"/>
  <c r="BC65" i="2"/>
  <c r="AV65" i="2"/>
  <c r="I12" i="2"/>
  <c r="H30" i="2"/>
  <c r="BC13" i="2"/>
  <c r="AU41" i="2"/>
  <c r="BC38" i="2"/>
  <c r="AU68" i="2"/>
  <c r="BC20" i="2"/>
  <c r="AV20" i="2"/>
  <c r="BC23" i="2"/>
  <c r="AV23" i="2"/>
  <c r="C20" i="1"/>
  <c r="BC72" i="2"/>
  <c r="AV72" i="2"/>
  <c r="I16" i="2"/>
  <c r="H17" i="2"/>
  <c r="BI58" i="2"/>
  <c r="BI19" i="2"/>
  <c r="AG19" i="2" s="1"/>
  <c r="BH20" i="2"/>
  <c r="AF20" i="2" s="1"/>
  <c r="BC25" i="2"/>
  <c r="BC33" i="2"/>
  <c r="AV38" i="2"/>
  <c r="BC44" i="2"/>
  <c r="AV50" i="2"/>
  <c r="BI59" i="2"/>
  <c r="BH61" i="2"/>
  <c r="BC66" i="2"/>
  <c r="BC70" i="2"/>
  <c r="BI72" i="2"/>
  <c r="AX13" i="2"/>
  <c r="AV13" i="2" s="1"/>
  <c r="AW15" i="2"/>
  <c r="I19" i="2"/>
  <c r="H20" i="2"/>
  <c r="H12" i="2" s="1"/>
  <c r="BI21" i="2"/>
  <c r="AG21" i="2" s="1"/>
  <c r="BH23" i="2"/>
  <c r="AF23" i="2" s="1"/>
  <c r="AX28" i="2"/>
  <c r="BC28" i="2" s="1"/>
  <c r="AW29" i="2"/>
  <c r="BH31" i="2"/>
  <c r="AF31" i="2" s="1"/>
  <c r="AX38" i="2"/>
  <c r="AW39" i="2"/>
  <c r="BH42" i="2"/>
  <c r="AX50" i="2"/>
  <c r="BC50" i="2" s="1"/>
  <c r="AW52" i="2"/>
  <c r="AV54" i="2"/>
  <c r="I59" i="2"/>
  <c r="I41" i="2" s="1"/>
  <c r="H61" i="2"/>
  <c r="H41" i="2" s="1"/>
  <c r="BI63" i="2"/>
  <c r="BH65" i="2"/>
  <c r="BI69" i="2"/>
  <c r="AV17" i="2"/>
  <c r="I20" i="2"/>
  <c r="H21" i="2"/>
  <c r="AV56" i="2"/>
  <c r="BH13" i="2"/>
  <c r="AF13" i="2" s="1"/>
  <c r="AX18" i="2"/>
  <c r="AV18" i="2" s="1"/>
  <c r="AW19" i="2"/>
  <c r="BI27" i="2"/>
  <c r="AG27" i="2" s="1"/>
  <c r="BH28" i="2"/>
  <c r="AF28" i="2" s="1"/>
  <c r="BI37" i="2"/>
  <c r="AG37" i="2" s="1"/>
  <c r="BH38" i="2"/>
  <c r="AF38" i="2" s="1"/>
  <c r="BI48" i="2"/>
  <c r="BH50" i="2"/>
  <c r="AW59" i="2"/>
  <c r="BI13" i="2"/>
  <c r="AG13" i="2" s="1"/>
  <c r="BH52" i="2"/>
  <c r="BI28" i="2"/>
  <c r="AG28" i="2" s="1"/>
  <c r="BH29" i="2"/>
  <c r="AF29" i="2" s="1"/>
  <c r="BI38" i="2"/>
  <c r="AG38" i="2" s="1"/>
  <c r="BH39" i="2"/>
  <c r="AF39" i="2" s="1"/>
  <c r="BI50" i="2"/>
  <c r="BH15" i="2"/>
  <c r="AF15" i="2" s="1"/>
  <c r="BI54" i="2"/>
  <c r="BH56" i="2"/>
  <c r="AV28" i="2" l="1"/>
  <c r="AV19" i="2"/>
  <c r="BC19" i="2"/>
  <c r="BC52" i="2"/>
  <c r="AV52" i="2"/>
  <c r="BC15" i="2"/>
  <c r="AV15" i="2"/>
  <c r="C18" i="1"/>
  <c r="C22" i="1" s="1"/>
  <c r="C19" i="1"/>
  <c r="BC39" i="2"/>
  <c r="AV39" i="2"/>
  <c r="BC59" i="2"/>
  <c r="AV59" i="2"/>
  <c r="I28" i="1"/>
  <c r="I29" i="1" s="1"/>
  <c r="BC29" i="2"/>
  <c r="AV29" i="2"/>
  <c r="BC18" i="2"/>
</calcChain>
</file>

<file path=xl/sharedStrings.xml><?xml version="1.0" encoding="utf-8"?>
<sst xmlns="http://schemas.openxmlformats.org/spreadsheetml/2006/main" count="613" uniqueCount="259">
  <si>
    <t>Krycí list slepého rozpočtu</t>
  </si>
  <si>
    <t>Investor:</t>
  </si>
  <si>
    <t>Objednatel:</t>
  </si>
  <si>
    <t>IČO/DIČ:</t>
  </si>
  <si>
    <t>Druh stavby:</t>
  </si>
  <si>
    <t>Projektant:</t>
  </si>
  <si>
    <t>Lokalita:</t>
  </si>
  <si>
    <t>Zhotovitel:</t>
  </si>
  <si>
    <t>Začátek výstavby:</t>
  </si>
  <si>
    <t>Konec výstavby:</t>
  </si>
  <si>
    <t>Položek:</t>
  </si>
  <si>
    <t>JKSO:</t>
  </si>
  <si>
    <t>Zpracoval:</t>
  </si>
  <si>
    <t>Datum:</t>
  </si>
  <si>
    <t>Rozpočtové náklady v Kč</t>
  </si>
  <si>
    <t>A</t>
  </si>
  <si>
    <t>Základní rozpočtové náklady</t>
  </si>
  <si>
    <t>B</t>
  </si>
  <si>
    <t>Doplňkové náklady</t>
  </si>
  <si>
    <t>C</t>
  </si>
  <si>
    <t>Náklady na umístění stavby (NUS)</t>
  </si>
  <si>
    <t>HSV</t>
  </si>
  <si>
    <t>Dodávky</t>
  </si>
  <si>
    <t>Zařízení staveniště</t>
  </si>
  <si>
    <t>Montáž</t>
  </si>
  <si>
    <t>Mimostav. doprava</t>
  </si>
  <si>
    <t>PSV</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</si>
  <si>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</si>
  <si>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</si>
  <si>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</si>
  <si>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</si>
  <si>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</si>
  <si>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</si>
  <si>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</si>
  <si>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</si>
  <si>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</si>
  <si>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</si>
  <si>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</si>
  <si>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</si>
  <si>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</si>
  <si>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</si>
  <si>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</si>
  <si>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</si>
  <si>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</si>
  <si>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</si>
  <si>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</si>
  <si>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</si>
  <si>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</si>
  <si>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</si>
  <si>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</si>
  <si>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</si>
  <si>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</si>
  <si>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Poznámka:</t>
  </si>
  <si>
    <t>Slepý stavební rozpočet</t>
  </si>
  <si>
    <t>Obec Rumburk</t>
  </si>
  <si>
    <t>Doba výstavby:</t>
  </si>
  <si>
    <t xml:space="preserve"> </t>
  </si>
  <si>
    <t> </t>
  </si>
  <si>
    <t>VEŘEJNÉ OSVĚTLENÍ</t>
  </si>
  <si>
    <t>01.04.2025</t>
  </si>
  <si>
    <t>Dětské dopravní hřiště a multifunkční hřiště</t>
  </si>
  <si>
    <t>Zpracováno dne:</t>
  </si>
  <si>
    <t>Johana Poláková</t>
  </si>
  <si>
    <t>Č</t>
  </si>
  <si>
    <t>Kód</t>
  </si>
  <si>
    <t>Zkrácený popis / Varianta</t>
  </si>
  <si>
    <t>MJ</t>
  </si>
  <si>
    <t>Množství</t>
  </si>
  <si>
    <t>Cena/MJ</t>
  </si>
  <si>
    <t>Náklady (Kč)</t>
  </si>
  <si>
    <t>Cenová</t>
  </si>
  <si>
    <t>ISWORK</t>
  </si>
  <si>
    <t>GROUPCODE</t>
  </si>
  <si>
    <t>VATTAX</t>
  </si>
  <si>
    <t>Rozměry</t>
  </si>
  <si>
    <t>(Kč)</t>
  </si>
  <si>
    <t>Dodávka</t>
  </si>
  <si>
    <t>Celkem</t>
  </si>
  <si>
    <t>soustava</t>
  </si>
  <si>
    <t>Přesuny</t>
  </si>
  <si>
    <t>Typ skupiny</t>
  </si>
  <si>
    <t>HSV mat</t>
  </si>
  <si>
    <t>HSV prac</t>
  </si>
  <si>
    <t>PSV mat</t>
  </si>
  <si>
    <t>PSV prac</t>
  </si>
  <si>
    <t>Mont mat</t>
  </si>
  <si>
    <t>Mont prac</t>
  </si>
  <si>
    <t>Ostatní mat.</t>
  </si>
  <si>
    <t>MAT</t>
  </si>
  <si>
    <t>WORK</t>
  </si>
  <si>
    <t>CELK</t>
  </si>
  <si>
    <t>M21</t>
  </si>
  <si>
    <t>Elektromontáže</t>
  </si>
  <si>
    <t>1</t>
  </si>
  <si>
    <t>210204011RS2</t>
  </si>
  <si>
    <t>Stožár osvětlovací ocelový délky do 12 m</t>
  </si>
  <si>
    <t>kus</t>
  </si>
  <si>
    <t>RTS I / 2025</t>
  </si>
  <si>
    <t>2</t>
  </si>
  <si>
    <t>M21_</t>
  </si>
  <si>
    <t>9_</t>
  </si>
  <si>
    <t>_</t>
  </si>
  <si>
    <t>Varianta:</t>
  </si>
  <si>
    <t>včetně nákladů na autojeřáb</t>
  </si>
  <si>
    <t>210202115R00</t>
  </si>
  <si>
    <t>Svítidlo veřejného osvětlení parkové</t>
  </si>
  <si>
    <t>3</t>
  </si>
  <si>
    <t>210204201R00</t>
  </si>
  <si>
    <t>Elektrovýzbroj stožáru pro 1 okruh</t>
  </si>
  <si>
    <t>4</t>
  </si>
  <si>
    <t>210220021R00</t>
  </si>
  <si>
    <t>Vedení uzemňovací v zemi FeZn do 120 mm2</t>
  </si>
  <si>
    <t>m</t>
  </si>
  <si>
    <t>5</t>
  </si>
  <si>
    <t>210810053R00</t>
  </si>
  <si>
    <t>Kabel CYKY-m 750 V 4 x 10 mm2 pevně uložený</t>
  </si>
  <si>
    <t>6</t>
  </si>
  <si>
    <t>210810045R00</t>
  </si>
  <si>
    <t>Kabel CYKY-m 750 V 3 x 1,5 mm2 pevně uložený</t>
  </si>
  <si>
    <t>7</t>
  </si>
  <si>
    <t>210010134R00</t>
  </si>
  <si>
    <t>Trubka ochranná z PE, uložená pevně, DN do 47 mm</t>
  </si>
  <si>
    <t>8</t>
  </si>
  <si>
    <t>2102022x</t>
  </si>
  <si>
    <t>Montáž pilíře vč elektroměrového rozváděče</t>
  </si>
  <si>
    <t>RTS II / 2022</t>
  </si>
  <si>
    <t>výkop, betonování, usazení</t>
  </si>
  <si>
    <t>9</t>
  </si>
  <si>
    <t>2102022x1</t>
  </si>
  <si>
    <t>Montáž celoplechových rozvodnic do váhy 100 kg</t>
  </si>
  <si>
    <t>vč. kompletace</t>
  </si>
  <si>
    <t>10</t>
  </si>
  <si>
    <t>210800548R00</t>
  </si>
  <si>
    <t>Vodič H07V-U (CY) 10 mm2 uložený pevně</t>
  </si>
  <si>
    <t>11</t>
  </si>
  <si>
    <t>12</t>
  </si>
  <si>
    <t>210810056R00</t>
  </si>
  <si>
    <t>Kabel CYKY-m 750 V 5 x 2,5 mm2 pevně uložený</t>
  </si>
  <si>
    <t>13</t>
  </si>
  <si>
    <t>210220001R00</t>
  </si>
  <si>
    <t>Vedení uzemňovací na povrchu FeZn do 120 mm2</t>
  </si>
  <si>
    <t>14</t>
  </si>
  <si>
    <t>M46</t>
  </si>
  <si>
    <t>Zemní práce při montážích</t>
  </si>
  <si>
    <t>15</t>
  </si>
  <si>
    <t>460050004RT1</t>
  </si>
  <si>
    <t>Jáma pro stožár J nepatk. do 8 m, v rovině, hor. 4</t>
  </si>
  <si>
    <t>M46_</t>
  </si>
  <si>
    <t>ruční výkop jámy</t>
  </si>
  <si>
    <t>16</t>
  </si>
  <si>
    <t>460080001R00</t>
  </si>
  <si>
    <t>Betonový základ do zeminy bez bednění</t>
  </si>
  <si>
    <t>m3</t>
  </si>
  <si>
    <t>komplet vč. materiálu</t>
  </si>
  <si>
    <t>17</t>
  </si>
  <si>
    <t>460200164RT2</t>
  </si>
  <si>
    <t>Výkop kabelové rýhy 35/80 cm  hor.4</t>
  </si>
  <si>
    <t>ruční výkop rýhy</t>
  </si>
  <si>
    <t>18</t>
  </si>
  <si>
    <t>460570164R00</t>
  </si>
  <si>
    <t>Zához rýhy 35/80 cm, hornina třídy 4, se zhutněním</t>
  </si>
  <si>
    <t>19</t>
  </si>
  <si>
    <t>460620014R00</t>
  </si>
  <si>
    <t>Provizorní úprava terénu v přírodní hornině 4</t>
  </si>
  <si>
    <t>m2</t>
  </si>
  <si>
    <t>20</t>
  </si>
  <si>
    <t>460120061RT1</t>
  </si>
  <si>
    <t>Odvoz zeminy</t>
  </si>
  <si>
    <t>odvoz zeminy včetně naložení</t>
  </si>
  <si>
    <t>M</t>
  </si>
  <si>
    <t>21</t>
  </si>
  <si>
    <t>015-003VD</t>
  </si>
  <si>
    <t>sadový třístupňový stožár 5m</t>
  </si>
  <si>
    <t>ks</t>
  </si>
  <si>
    <t>0</t>
  </si>
  <si>
    <t>Z99999_</t>
  </si>
  <si>
    <t>Z_</t>
  </si>
  <si>
    <t>RTS komentář:</t>
  </si>
  <si>
    <t>typ třístupňový 133/89/60, žárové zinkování podle normy DIN EN ISO 1461, spodní část dříku nad zemí je opatřena otvorem s dvířky pro montáž svorkovnice a elektropříslušenství, ve spodní části dříku pro vetknutí je zhotoven 2x otvor pro průchod kabelů.</t>
  </si>
  <si>
    <t>22</t>
  </si>
  <si>
    <t>001 ledosVD</t>
  </si>
  <si>
    <t>LED svítidlo pro veřejné osvětlení, 1x 19 W, 2500 lm, Ra 70, 3000K</t>
  </si>
  <si>
    <t>hliníkový korpus,skleněný kryt</t>
  </si>
  <si>
    <t>23</t>
  </si>
  <si>
    <t>000-s03VD</t>
  </si>
  <si>
    <t>Stožárová svorkovnice odbočná jednookruhová s pojistkou 10A</t>
  </si>
  <si>
    <t>Stožárová výzbroj s odbočnou svorkovnicí RSA 16, s jedním držákem pojistky RSP 4</t>
  </si>
  <si>
    <t>24</t>
  </si>
  <si>
    <t>34111032</t>
  </si>
  <si>
    <t>Kabel silový s Cu jádrem 750 V CYKY 3 C x 1,5 mm2</t>
  </si>
  <si>
    <t>CYKY Instalační kabely  Použití: pro pevné uložení ve vnitřních a venkovních prostorách, v zemi, v betonu. Kabely jsou odolné proti UV záření a proti šíření plamene.  Konstrukce: 1. Měděné plné holé jádro 2. PVC izolace 3. Výplňový obal 4. PVC plášť</t>
  </si>
  <si>
    <t>25</t>
  </si>
  <si>
    <t>34111076</t>
  </si>
  <si>
    <t>Kabel silový s Cu jádrem 750 V CYKY 4 x10 mm2</t>
  </si>
  <si>
    <t>26</t>
  </si>
  <si>
    <t>3457114700</t>
  </si>
  <si>
    <t>Trubka kabelová chránička prům. 40</t>
  </si>
  <si>
    <t xml:space="preserve">Elektroinstalační trubky  pro mechanickou ochranu všech druhů energetických a telekomunikačních vedení. Ochranné trubky mohou být též použity jako záložní ochranné trubky pro pozdější využití. Pomocí distančních rozpěrek lze realizovat uložení ve více vrstvách. Pro svou vysokou odolnost proti agresivním látkám má trubkový systém svoje opodstatnění i v chemickém průmyslu.  Vnější plášť trubky je vyroben z HDPE, vnitřní z LDPE. Tato kombinace umožňuje vysokou ohebnost i při poměrně malých poloměrech ohybu. Dodává se ve svitcích se standardní délkou 50 m. V každém svitku je zaveden zatahovací drát nebo provázek. Pro snadnější ohebnost a zatažení například kabelů je vnitřní stěna mírně zvlněná.  Jiné délky lze dodávat dle přání zákazníka.  Pro svoji vysokou ohebnost,při zachování pevnosti stěny je vhodný pro ochranu přípojek vody nebo plynu.  Technické specifikace Konstrukce dvojité stěny - uvnitř hladká trubka a zevně trubka korugovaná, propůjčuje trubce značnou dynamickou i statickou zatíženost. Vnitřní a vnější stěna trubky se formují v jedné výrobní operaci. Úspory materiálu dané řešením na bázi dvojité stěny umožňuje snadnou manipulaci při překládce a při ukládání. Trubkový systém splňuje pevnost v tlaku &gt;450 N a umožňuje práci v teplotním rozmezí -45 °C až +60 °C při zachování tvaru trubky. Stupeň krytí: IP 67 - při použití těsnících kroužků. Trubky se dodávají standardně v červené barvě, jiné barvy jsou možné na přání zákazníka. Na jednom konci trubky je nasunuta spojka, která umožňuje napojení trubek. </t>
  </si>
  <si>
    <t>27</t>
  </si>
  <si>
    <t>Páska30x4vIMVD</t>
  </si>
  <si>
    <t>páska 30x4 (0,95 kg/m), balení 50 kg</t>
  </si>
  <si>
    <t>kg</t>
  </si>
  <si>
    <t>FeZn</t>
  </si>
  <si>
    <t>28</t>
  </si>
  <si>
    <t>000-01pVD</t>
  </si>
  <si>
    <t>Plastový pilíř  - elektroměrový rozváděč</t>
  </si>
  <si>
    <t>Plastová skříň elektroměrová s jističem 3/20A na kompaktním plastovém pilíři</t>
  </si>
  <si>
    <t>29</t>
  </si>
  <si>
    <t>30</t>
  </si>
  <si>
    <t>000-001VD</t>
  </si>
  <si>
    <t>Přípojnice potenciálového vyrovnání pro montáž pod omítku, schváleno VDE</t>
  </si>
  <si>
    <t>Přípojnice potenciálového vyrovnání pro vyrovnání potenciálů dle ČSN 33 2000-4-41 / -5-54 a pro vyrovnání potenciálů v ochraně před bleskem dle ČSN EN 62305. Možnosti připojení: 7 × plný nebo laněný vodič 2,5–25 mm2, 2 × plný nebo laněný vodič 25–95 mm2, 1 × plochý vodič 30 × 3,5 mm</t>
  </si>
  <si>
    <t>31</t>
  </si>
  <si>
    <t>FW324WTIMVD</t>
  </si>
  <si>
    <t>Rozv. nást. FW IP30, tř. ochr.I, 641x571x150 mm, 72 mod. kompletně vybaven</t>
  </si>
  <si>
    <t>Nástěnný rozváděč 72M, vybaven, hlavním vypínačem 3/32A, svodičem přepětí, jističi a chrániči pro osvětlení a obvody prafabrikované garáže, jističi pro osvětlení hřiště vč. vypínačů, jistič pro rozváděč řízení dopravního hřiště.</t>
  </si>
  <si>
    <t>32</t>
  </si>
  <si>
    <t>34111094</t>
  </si>
  <si>
    <t>Kabel silový s Cu jádrem 750 V CYKY 5 x 2,5 mm2</t>
  </si>
  <si>
    <t>CYKY Instalační kabely  Použití: pro pevné uložení ve vnitřních a venkovních prostorách, v zemi, v betonu. Kabely jsou odolné proti UV záření a proti šíření plamene.  Konstrukce: 1. Měděné plné holé jádro 2. PVC izolace 3. Výplňový obal 4. PVC pláš</t>
  </si>
  <si>
    <t>33</t>
  </si>
  <si>
    <t>34</t>
  </si>
  <si>
    <t>VORN</t>
  </si>
  <si>
    <t>Vedlejší a ostatní rozpočtové náklady</t>
  </si>
  <si>
    <t>01VRN</t>
  </si>
  <si>
    <t>Průzkumy, geodetické a projektové práce</t>
  </si>
  <si>
    <t>35</t>
  </si>
  <si>
    <t>012002VRN</t>
  </si>
  <si>
    <t>Geodetické práce</t>
  </si>
  <si>
    <t>Soubor</t>
  </si>
  <si>
    <t>99</t>
  </si>
  <si>
    <t>01VRN_</t>
  </si>
  <si>
    <t>Â _</t>
  </si>
  <si>
    <t>36</t>
  </si>
  <si>
    <t>013002VRN</t>
  </si>
  <si>
    <t>Projektové práce - skut. provedení</t>
  </si>
  <si>
    <t>04VRN</t>
  </si>
  <si>
    <t>Inženýrské činnosti</t>
  </si>
  <si>
    <t>37</t>
  </si>
  <si>
    <t>044002VRN</t>
  </si>
  <si>
    <t>Revize el. zařízení</t>
  </si>
  <si>
    <t>04VRN_</t>
  </si>
  <si>
    <t>Celkem:</t>
  </si>
  <si>
    <t>Vedlejší rozpočtové náklady VRN</t>
  </si>
  <si>
    <t>Doplňkové náklady DN</t>
  </si>
  <si>
    <t>Kč</t>
  </si>
  <si>
    <t>%</t>
  </si>
  <si>
    <t>Základna</t>
  </si>
  <si>
    <t>Celkem DN</t>
  </si>
  <si>
    <t>Celkem NUS</t>
  </si>
  <si>
    <t>Celkem VRN</t>
  </si>
  <si>
    <t>Vedlejší a ostatní rozpočtové náklady VORN</t>
  </si>
  <si>
    <t>Ostatní rozpočtové náklady (VORN)</t>
  </si>
  <si>
    <t>Příprava staveniště</t>
  </si>
  <si>
    <t>Finanční náklady</t>
  </si>
  <si>
    <t>Náklady na pracovníky</t>
  </si>
  <si>
    <t>Ostatní náklady</t>
  </si>
  <si>
    <t>Vlastní VORN</t>
  </si>
  <si>
    <t>Celkem VORN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</si>
</sst>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amily val="2"/>
      <charset val="238"/>
    </font>
    <font>
      <sz val="11"/>
      <name val="Calibri"/>
      <charset val="1"/>
    </font>
    <font>
      <sz val="18"/>
      <color rgb="FF000000"/>
      <name val="Arial"/>
      <charset val="238"/>
    </font>
    <font>
      <sz val="10"/>
      <color rgb="FF000000"/>
      <name val="Arial"/>
      <charset val="238"/>
    </font>
    <font>
      <b/>
      <sz val="10"/>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
      <i/>
      <sz val="8"/>
      <color rgb="FF000000"/>
      <name val="Arial"/>
      <charset val="238"/>
    </font>
    <font>
      <i/>
      <sz val="10"/>
      <color rgb="FF000000"/>
      <name val="Arial"/>
      <charset val="238"/>
    </font>
  </fonts>
  <fills count="3">
    <fill>
      <patternFill patternType="none"/>
    </fill>
    <fill>
      <patternFill patternType="gray125"/>
    </fill>
    <fill>
      <patternFill patternType="solid">
        <fgColor rgb="FFC0C0C0"/>
        <bgColor rgb="FFCCCCFF"/>
      </patternFill>
    </fill>
  </fills>
  <borders count="3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diagonal/>
    </border>
    <border>
      <left/>
      <right style="thin">
        <color auto="1"/>
      </right>
      <top style="medium">
        <color auto="1"/>
      </top>
      <bottom/>
      <diagonal/>
    </border>
    <border>
      <left/>
      <right/>
      <top style="medium">
        <color auto="1"/>
      </top>
      <bottom/>
      <diagonal/>
    </border>
    <border>
      <left style="medium">
        <color auto="1"/>
      </left>
      <right style="medium">
        <color auto="1"/>
      </right>
      <top style="medium">
        <color auto="1"/>
      </top>
      <bottom style="thin">
        <color auto="1"/>
      </bottom>
      <diagonal/>
    </border>
    <border>
      <left style="thin">
        <color auto="1"/>
      </left>
      <right style="thin">
        <color auto="1"/>
      </right>
      <top/>
      <bottom style="medium">
        <color auto="1"/>
      </bottom>
      <diagonal/>
    </border>
    <border>
      <left/>
      <right/>
      <top/>
      <bottom style="medium">
        <color auto="1"/>
      </bottom>
      <diagonal/>
    </border>
    <border>
      <left style="medium">
        <color auto="1"/>
      </left>
      <right style="thin">
        <color auto="1"/>
      </right>
      <top/>
      <bottom style="medium">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104">
    <xf numFmtId="0" fontId="0" fillId="0" borderId="0" xfId="0"/>
    <xf numFmtId="0" fontId="3" fillId="0" borderId="8" xfId="0" applyFont="1" applyBorder="1" applyAlignment="1">
      <alignment horizontal="left" vertical="center" wrapText="1"/>
    </xf>
    <xf numFmtId="0" fontId="3" fillId="0" borderId="7" xfId="0" applyFont="1" applyBorder="1" applyAlignment="1">
      <alignment horizontal="left" vertical="center"/>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1" fontId="3" fillId="0" borderId="5" xfId="0" applyNumberFormat="1" applyFont="1" applyBorder="1" applyAlignment="1">
      <alignment horizontal="left" vertical="center"/>
    </xf>
    <xf numFmtId="0" fontId="3" fillId="0" borderId="0" xfId="0" applyFont="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3" fillId="0" borderId="1"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xf numFmtId="0" fontId="3" fillId="0" borderId="0" xfId="0" applyFont="1" applyAlignment="1">
      <alignment horizontal="left" vertical="center" wrapText="1"/>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7" xfId="0" applyFont="1" applyBorder="1" applyAlignment="1">
      <alignment horizontal="left"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8" fillId="0" borderId="11" xfId="0" applyFont="1" applyBorder="1" applyAlignment="1">
      <alignment horizontal="left" vertical="center"/>
    </xf>
    <xf numFmtId="0" fontId="9" fillId="0" borderId="8" xfId="0" applyFont="1" applyBorder="1" applyAlignment="1">
      <alignment horizontal="left" vertical="center"/>
    </xf>
    <xf numFmtId="4" fontId="9" fillId="0" borderId="8" xfId="0" applyNumberFormat="1" applyFont="1" applyBorder="1" applyAlignment="1">
      <alignment horizontal="right" vertical="center"/>
    </xf>
    <xf numFmtId="0" fontId="9" fillId="0" borderId="8" xfId="0" applyFont="1" applyBorder="1" applyAlignment="1">
      <alignment horizontal="right" vertical="center"/>
    </xf>
    <xf numFmtId="0" fontId="8" fillId="0" borderId="12" xfId="0" applyFont="1" applyBorder="1" applyAlignment="1">
      <alignment horizontal="left" vertical="center"/>
    </xf>
    <xf numFmtId="4" fontId="9" fillId="0" borderId="5" xfId="0" applyNumberFormat="1" applyFont="1" applyBorder="1" applyAlignment="1">
      <alignment horizontal="right" vertical="center"/>
    </xf>
    <xf numFmtId="0" fontId="9" fillId="0" borderId="5" xfId="0" applyFont="1" applyBorder="1" applyAlignment="1">
      <alignment horizontal="right" vertical="center"/>
    </xf>
    <xf numFmtId="4" fontId="9" fillId="0" borderId="10" xfId="0" applyNumberFormat="1" applyFont="1" applyBorder="1" applyAlignment="1">
      <alignment horizontal="right" vertical="center"/>
    </xf>
    <xf numFmtId="4" fontId="9" fillId="0" borderId="13" xfId="0" applyNumberFormat="1" applyFont="1" applyBorder="1" applyAlignment="1">
      <alignment horizontal="right" vertical="center"/>
    </xf>
    <xf numFmtId="4" fontId="8" fillId="2" borderId="10" xfId="0" applyNumberFormat="1" applyFont="1" applyFill="1" applyBorder="1" applyAlignment="1">
      <alignment horizontal="right" vertical="center"/>
    </xf>
    <xf numFmtId="4" fontId="8" fillId="2" borderId="8" xfId="0" applyNumberFormat="1" applyFont="1" applyFill="1" applyBorder="1" applyAlignment="1">
      <alignment horizontal="right" vertical="center"/>
    </xf>
    <xf numFmtId="0" fontId="10" fillId="0" borderId="0" xfId="0" applyFont="1" applyAlignment="1">
      <alignment horizontal="left" vertical="center"/>
    </xf>
    <xf numFmtId="4" fontId="4" fillId="2" borderId="0" xfId="0" applyNumberFormat="1" applyFont="1" applyFill="1" applyAlignment="1">
      <alignment horizontal="righ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3" fillId="0" borderId="26" xfId="0" applyFont="1" applyBorder="1" applyAlignment="1">
      <alignment horizontal="left" vertical="center"/>
    </xf>
    <xf numFmtId="0" fontId="3" fillId="0" borderId="13" xfId="0" applyFont="1" applyBorder="1" applyAlignment="1">
      <alignment horizontal="left"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3" xfId="0" applyFont="1" applyBorder="1" applyAlignment="1">
      <alignment horizontal="center" vertical="center"/>
    </xf>
    <xf numFmtId="0" fontId="4" fillId="0" borderId="21" xfId="0" applyFont="1" applyBorder="1" applyAlignment="1">
      <alignment horizontal="center" vertical="center"/>
    </xf>
    <xf numFmtId="0" fontId="3" fillId="2" borderId="4" xfId="0" applyFont="1" applyFill="1" applyBorder="1" applyAlignment="1">
      <alignment horizontal="left" vertical="center"/>
    </xf>
    <xf numFmtId="0" fontId="4" fillId="2" borderId="0" xfId="0" applyFont="1" applyFill="1" applyAlignment="1">
      <alignment horizontal="left" vertical="center"/>
    </xf>
    <xf numFmtId="0" fontId="3" fillId="2" borderId="0" xfId="0" applyFont="1" applyFill="1" applyAlignment="1">
      <alignment horizontal="left" vertical="center"/>
    </xf>
    <xf numFmtId="0" fontId="4" fillId="2" borderId="5" xfId="0" applyFont="1" applyFill="1" applyBorder="1" applyAlignment="1">
      <alignment horizontal="right" vertical="center"/>
    </xf>
    <xf numFmtId="0" fontId="3" fillId="0" borderId="4" xfId="0" applyFont="1" applyBorder="1" applyAlignment="1">
      <alignment horizontal="left" vertical="center"/>
    </xf>
    <xf numFmtId="4" fontId="3" fillId="0" borderId="0" xfId="0" applyNumberFormat="1" applyFont="1" applyAlignment="1">
      <alignment horizontal="right" vertical="center"/>
    </xf>
    <xf numFmtId="0" fontId="3" fillId="0" borderId="5" xfId="0" applyFont="1" applyBorder="1" applyAlignment="1">
      <alignment horizontal="right" vertical="center"/>
    </xf>
    <xf numFmtId="0" fontId="3" fillId="0" borderId="0" xfId="0" applyFont="1" applyAlignment="1">
      <alignment horizontal="right" vertical="center"/>
    </xf>
    <xf numFmtId="0" fontId="1" fillId="0" borderId="4" xfId="0" applyFont="1" applyBorder="1"/>
    <xf numFmtId="0" fontId="11" fillId="0" borderId="0" xfId="0" applyFont="1" applyAlignment="1">
      <alignment horizontal="right" vertical="center"/>
    </xf>
    <xf numFmtId="0" fontId="11" fillId="0" borderId="0" xfId="0" applyFont="1" applyAlignment="1">
      <alignment horizontal="left" vertical="center" wrapText="1"/>
    </xf>
    <xf numFmtId="0" fontId="3" fillId="0" borderId="6" xfId="0" applyFont="1" applyBorder="1" applyAlignment="1">
      <alignment horizontal="left" vertical="center"/>
    </xf>
    <xf numFmtId="4" fontId="3" fillId="0" borderId="7" xfId="0" applyNumberFormat="1" applyFont="1" applyBorder="1" applyAlignment="1">
      <alignment horizontal="right" vertical="center"/>
    </xf>
    <xf numFmtId="0" fontId="3" fillId="0" borderId="8" xfId="0" applyFont="1" applyBorder="1" applyAlignment="1">
      <alignment horizontal="right" vertical="center"/>
    </xf>
    <xf numFmtId="4" fontId="4" fillId="0" borderId="0" xfId="0" applyNumberFormat="1" applyFont="1" applyAlignment="1">
      <alignment horizontal="right" vertical="center"/>
    </xf>
    <xf numFmtId="0" fontId="4" fillId="0" borderId="29" xfId="0" applyFont="1" applyBorder="1" applyAlignment="1">
      <alignment horizontal="right" vertical="center"/>
    </xf>
    <xf numFmtId="4" fontId="3" fillId="0" borderId="8" xfId="0" applyNumberFormat="1" applyFont="1" applyBorder="1" applyAlignment="1">
      <alignment horizontal="right" vertical="center"/>
    </xf>
    <xf numFmtId="0" fontId="3" fillId="0" borderId="8" xfId="0" applyFont="1" applyBorder="1" applyAlignment="1">
      <alignment horizontal="left" vertical="center"/>
    </xf>
    <xf numFmtId="4" fontId="3" fillId="0" borderId="5" xfId="0" applyNumberFormat="1" applyFont="1" applyBorder="1" applyAlignment="1">
      <alignment horizontal="right" vertical="center"/>
    </xf>
    <xf numFmtId="0" fontId="4" fillId="0" borderId="31" xfId="0" applyFont="1" applyBorder="1" applyAlignment="1">
      <alignment horizontal="left" vertical="center"/>
    </xf>
    <xf numFmtId="0" fontId="4" fillId="0" borderId="31" xfId="0" applyFont="1" applyBorder="1" applyAlignment="1">
      <alignment horizontal="right" vertical="center"/>
    </xf>
    <xf numFmtId="4" fontId="4" fillId="0" borderId="31" xfId="0" applyNumberFormat="1" applyFont="1" applyBorder="1" applyAlignment="1">
      <alignment horizontal="right" vertical="center"/>
    </xf>
    <xf numFmtId="0" fontId="5" fillId="0" borderId="0" xfId="0" applyFont="1" applyAlignment="1">
      <alignment horizontal="center" vertical="center"/>
    </xf>
    <xf numFmtId="0" fontId="7" fillId="0" borderId="10" xfId="0" applyFont="1" applyBorder="1" applyAlignment="1">
      <alignment horizontal="left" vertical="center"/>
    </xf>
    <xf numFmtId="0" fontId="9" fillId="0" borderId="8"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left" vertical="center"/>
    </xf>
    <xf numFmtId="0" fontId="9" fillId="0" borderId="5"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8" xfId="0" applyFont="1" applyBorder="1" applyAlignment="1">
      <alignment horizontal="left" vertical="center"/>
    </xf>
    <xf numFmtId="0" fontId="8" fillId="2" borderId="14" xfId="0" applyFont="1" applyFill="1" applyBorder="1" applyAlignment="1">
      <alignment horizontal="left" vertical="center"/>
    </xf>
    <xf numFmtId="0" fontId="8" fillId="2" borderId="6" xfId="0" applyFont="1" applyFill="1" applyBorder="1" applyAlignment="1">
      <alignment horizontal="left" vertical="center"/>
    </xf>
    <xf numFmtId="0" fontId="8" fillId="2" borderId="15" xfId="0" applyFont="1" applyFill="1" applyBorder="1" applyAlignment="1">
      <alignment horizontal="left" vertical="center"/>
    </xf>
    <xf numFmtId="0" fontId="8" fillId="2" borderId="7" xfId="0" applyFont="1" applyFill="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2" fillId="0" borderId="0" xfId="0" applyFont="1" applyAlignment="1">
      <alignment horizontal="center" vertical="center"/>
    </xf>
    <xf numFmtId="0" fontId="3" fillId="0" borderId="2" xfId="0" applyFont="1" applyBorder="1" applyAlignment="1">
      <alignment horizontal="left" vertical="center"/>
    </xf>
    <xf numFmtId="0" fontId="3" fillId="0" borderId="5" xfId="0" applyFont="1" applyBorder="1" applyAlignment="1">
      <alignment horizontal="left" vertical="center" wrapText="1"/>
    </xf>
    <xf numFmtId="0" fontId="4" fillId="0" borderId="23" xfId="0" applyFont="1" applyBorder="1" applyAlignment="1">
      <alignment horizontal="left" vertical="center"/>
    </xf>
    <xf numFmtId="0" fontId="4" fillId="0" borderId="25" xfId="0" applyFont="1" applyBorder="1" applyAlignment="1">
      <alignment horizontal="center" vertical="center"/>
    </xf>
    <xf numFmtId="0" fontId="4" fillId="0" borderId="13" xfId="0" applyFont="1" applyBorder="1" applyAlignment="1">
      <alignment horizontal="left" vertical="center"/>
    </xf>
    <xf numFmtId="0" fontId="4" fillId="2" borderId="0" xfId="0" applyFont="1" applyFill="1" applyAlignment="1">
      <alignment horizontal="left" vertical="center" wrapText="1"/>
    </xf>
    <xf numFmtId="0" fontId="11" fillId="0" borderId="5" xfId="0" applyFont="1" applyBorder="1" applyAlignment="1">
      <alignment horizontal="left" vertical="center" wrapText="1"/>
    </xf>
    <xf numFmtId="0" fontId="4" fillId="0" borderId="0" xfId="0" applyFont="1" applyAlignment="1">
      <alignment horizontal="left" vertical="center"/>
    </xf>
    <xf numFmtId="0" fontId="8" fillId="0" borderId="0" xfId="0" applyFont="1" applyAlignment="1">
      <alignment horizontal="left" vertical="center"/>
    </xf>
    <xf numFmtId="0" fontId="4" fillId="0" borderId="25" xfId="0" applyFont="1" applyBorder="1" applyAlignment="1">
      <alignment horizontal="left" vertical="center"/>
    </xf>
    <xf numFmtId="0" fontId="3" fillId="0" borderId="12" xfId="0" applyFont="1" applyBorder="1" applyAlignment="1">
      <alignment horizontal="left" vertical="center"/>
    </xf>
    <xf numFmtId="0" fontId="3" fillId="0" borderId="11" xfId="0" applyFont="1" applyBorder="1" applyAlignment="1">
      <alignment horizontal="left" vertical="center"/>
    </xf>
    <xf numFmtId="0" fontId="4" fillId="0" borderId="30" xfId="0" applyFont="1" applyBorder="1" applyAlignment="1">
      <alignment horizontal="left" vertical="center"/>
    </xf>
    <xf numFmtId="0" fontId="8" fillId="0" borderId="30" xfId="0" applyFont="1" applyBorder="1" applyAlignment="1">
      <alignment horizontal="left" vertical="center"/>
    </xf>
    <xf numFmtId="4" fontId="8" fillId="0" borderId="31" xfId="0" applyNumberFormat="1" applyFont="1"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21240</xdr:colOff>
      <xdr:row>0</xdr:row>
      <xdr:rowOff>666360</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666360" cy="66636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384480</xdr:colOff>
      <xdr:row>0</xdr:row>
      <xdr:rowOff>666360</xdr:rowOff>
    </xdr:to>
    <xdr:pic>
      <xdr:nvPicPr>
        <xdr:cNvPr id="2" name="Obrázek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666360" cy="666360"/>
        </a:xfrm>
        <a:prstGeom prst="rect">
          <a:avLst/>
        </a:prstGeom>
        <a:ln w="9360">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21240</xdr:colOff>
      <xdr:row>0</xdr:row>
      <xdr:rowOff>666360</xdr:rowOff>
    </xdr:to>
    <xdr:pic>
      <xdr:nvPicPr>
        <xdr:cNvPr id="2" name="Obrázek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xdr:blipFill>
      <xdr:spPr>
        <a:xfrm>
          <a:off x="0" y="0"/>
          <a:ext cx="666360" cy="666360"/>
        </a:xfrm>
        <a:prstGeom prst="rect">
          <a:avLst/>
        </a:prstGeom>
        <a:ln w="9360">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zoomScaleNormal="100" workbookViewId="0">
      <selection activeCell="C29" sqref="C29"/>
    </sheetView>
  </sheetViews>
  <sheetFormatPr defaultRowHeight="15" x14ac:dyDescent="0.25"/>
  <cols>
    <col min="1" max="1" width="9.140625" style="15" customWidth="1"/>
    <col min="2" max="2" width="12.85546875" style="15" customWidth="1"/>
    <col min="3" max="3" width="27.140625" style="15" customWidth="1"/>
    <col min="4" max="4" width="10" style="15" customWidth="1"/>
    <col min="5" max="5" width="14" style="15" customWidth="1"/>
    <col min="6" max="6" width="27.140625" style="15" customWidth="1"/>
    <col min="7" max="7" width="9.140625" style="15" customWidth="1"/>
    <col min="8" max="8" width="12.85546875" style="15" customWidth="1"/>
    <col min="9" max="9" width="27.140625" style="15" customWidth="1"/>
    <col min="10" max="1025" width="12.140625" customWidth="1"/>
  </cols>
  <sheetData>
    <row r="1" spans="1:9" ht="54.75" customHeight="1" x14ac:dyDescent="0.2">
      <c r="A1" s="14" t="s">
        <v>0</v>
      </c>
      <c r="B1" s="14"/>
      <c r="C1" s="14"/>
      <c r="D1" s="14"/>
      <c r="E1" s="14"/>
      <c r="F1" s="14"/>
      <c r="G1" s="14"/>
      <c r="H1" s="14"/>
      <c r="I1" s="14"/>
    </row>
    <row r="2" spans="1:9" ht="15" customHeight="1" x14ac:dyDescent="0.2">
      <c r="A2" s="13" t="s">
        <v>1</v>
      </c>
      <c r="B2" s="13"/>
      <c r="C2" s="12" t="str">
        <f>'Stavební rozpočet'!C2</f>
        <v>Obec Rumburk</v>
      </c>
      <c r="D2" s="12"/>
      <c r="E2" s="11" t="s">
        <v>2</v>
      </c>
      <c r="F2" s="11" t="str">
        <f>'Stavební rozpočet'!I2</f>
        <v> </v>
      </c>
      <c r="G2" s="11"/>
      <c r="H2" s="11" t="s">
        <v>3</v>
      </c>
      <c r="I2" s="10"/>
    </row>
    <row r="3" spans="1:9" ht="15" customHeight="1" x14ac:dyDescent="0.2">
      <c r="A3" s="13"/>
      <c r="B3" s="13"/>
      <c r="C3" s="12"/>
      <c r="D3" s="12"/>
      <c r="E3" s="11"/>
      <c r="F3" s="11"/>
      <c r="G3" s="11"/>
      <c r="H3" s="11"/>
      <c r="I3" s="10"/>
    </row>
    <row r="4" spans="1:9" ht="15" customHeight="1" x14ac:dyDescent="0.2">
      <c r="A4" s="9" t="s">
        <v>4</v>
      </c>
      <c r="B4" s="9"/>
      <c r="C4" s="8" t="str">
        <f>'Stavební rozpočet'!C4</f>
        <v>VEŘEJNÉ OSVĚTLENÍ</v>
      </c>
      <c r="D4" s="8"/>
      <c r="E4" s="8" t="s">
        <v>5</v>
      </c>
      <c r="F4" s="8" t="str">
        <f>'Stavební rozpočet'!I4</f>
        <v> </v>
      </c>
      <c r="G4" s="8"/>
      <c r="H4" s="8" t="s">
        <v>3</v>
      </c>
      <c r="I4" s="7"/>
    </row>
    <row r="5" spans="1:9" ht="15" customHeight="1" x14ac:dyDescent="0.2">
      <c r="A5" s="9"/>
      <c r="B5" s="9"/>
      <c r="C5" s="8"/>
      <c r="D5" s="8"/>
      <c r="E5" s="8"/>
      <c r="F5" s="8"/>
      <c r="G5" s="8"/>
      <c r="H5" s="8"/>
      <c r="I5" s="7"/>
    </row>
    <row r="6" spans="1:9" ht="15" customHeight="1" x14ac:dyDescent="0.2">
      <c r="A6" s="9" t="s">
        <v>6</v>
      </c>
      <c r="B6" s="9"/>
      <c r="C6" s="8" t="str">
        <f>'Stavební rozpočet'!C6</f>
        <v>Dětské dopravní hřiště a multifunkční hřiště</v>
      </c>
      <c r="D6" s="8"/>
      <c r="E6" s="8" t="s">
        <v>7</v>
      </c>
      <c r="F6" s="8" t="str">
        <f>'Stavební rozpočet'!I6</f>
        <v> </v>
      </c>
      <c r="G6" s="8"/>
      <c r="H6" s="8" t="s">
        <v>3</v>
      </c>
      <c r="I6" s="7"/>
    </row>
    <row r="7" spans="1:9" ht="15" customHeight="1" x14ac:dyDescent="0.2">
      <c r="A7" s="9"/>
      <c r="B7" s="9"/>
      <c r="C7" s="8"/>
      <c r="D7" s="8"/>
      <c r="E7" s="8"/>
      <c r="F7" s="8"/>
      <c r="G7" s="8"/>
      <c r="H7" s="8"/>
      <c r="I7" s="7"/>
    </row>
    <row r="8" spans="1:9" ht="15" customHeight="1" x14ac:dyDescent="0.2">
      <c r="A8" s="9" t="s">
        <v>8</v>
      </c>
      <c r="B8" s="9"/>
      <c r="C8" s="8" t="str">
        <f>'Stavební rozpočet'!G4</f>
        <v>01.04.2025</v>
      </c>
      <c r="D8" s="8"/>
      <c r="E8" s="8" t="s">
        <v>9</v>
      </c>
      <c r="F8" s="8" t="str">
        <f>'Stavební rozpočet'!G6</f>
        <v xml:space="preserve"> </v>
      </c>
      <c r="G8" s="8"/>
      <c r="H8" s="6" t="s">
        <v>10</v>
      </c>
      <c r="I8" s="5">
        <v>37</v>
      </c>
    </row>
    <row r="9" spans="1:9" ht="12.75" x14ac:dyDescent="0.2">
      <c r="A9" s="9"/>
      <c r="B9" s="9"/>
      <c r="C9" s="8"/>
      <c r="D9" s="8"/>
      <c r="E9" s="8"/>
      <c r="F9" s="8"/>
      <c r="G9" s="8"/>
      <c r="H9" s="6"/>
      <c r="I9" s="5"/>
    </row>
    <row r="10" spans="1:9" ht="15" customHeight="1" x14ac:dyDescent="0.2">
      <c r="A10" s="4" t="s">
        <v>11</v>
      </c>
      <c r="B10" s="4"/>
      <c r="C10" s="3" t="str">
        <f>'Stavební rozpočet'!C8</f>
        <v xml:space="preserve"> </v>
      </c>
      <c r="D10" s="3"/>
      <c r="E10" s="3" t="s">
        <v>12</v>
      </c>
      <c r="F10" s="3" t="str">
        <f>'Stavební rozpočet'!I8</f>
        <v>Johana Poláková</v>
      </c>
      <c r="G10" s="3"/>
      <c r="H10" s="2" t="s">
        <v>13</v>
      </c>
      <c r="I10" s="1" t="str">
        <f>'Stavební rozpočet'!G8</f>
        <v>01.04.2025</v>
      </c>
    </row>
    <row r="11" spans="1:9" ht="12.75" x14ac:dyDescent="0.2">
      <c r="A11" s="4"/>
      <c r="B11" s="4"/>
      <c r="C11" s="3"/>
      <c r="D11" s="3"/>
      <c r="E11" s="3"/>
      <c r="F11" s="3"/>
      <c r="G11" s="3"/>
      <c r="H11" s="2"/>
      <c r="I11" s="1"/>
    </row>
    <row r="12" spans="1:9" ht="23.25" x14ac:dyDescent="0.2">
      <c r="A12" s="69" t="s">
        <v>14</v>
      </c>
      <c r="B12" s="69"/>
      <c r="C12" s="69"/>
      <c r="D12" s="69"/>
      <c r="E12" s="69"/>
      <c r="F12" s="69"/>
      <c r="G12" s="69"/>
      <c r="H12" s="69"/>
      <c r="I12" s="69"/>
    </row>
    <row r="13" spans="1:9" ht="26.25" customHeight="1" x14ac:dyDescent="0.2">
      <c r="A13" s="20" t="s">
        <v>15</v>
      </c>
      <c r="B13" s="70" t="s">
        <v>16</v>
      </c>
      <c r="C13" s="70"/>
      <c r="D13" s="21" t="s">
        <v>17</v>
      </c>
      <c r="E13" s="70" t="s">
        <v>18</v>
      </c>
      <c r="F13" s="70"/>
      <c r="G13" s="21" t="s">
        <v>19</v>
      </c>
      <c r="H13" s="70" t="s">
        <v>20</v>
      </c>
      <c r="I13" s="70"/>
    </row>
    <row r="14" spans="1:9" ht="15.75" x14ac:dyDescent="0.2">
      <c r="A14" s="22" t="s">
        <v>21</v>
      </c>
      <c r="B14" s="23" t="s">
        <v>22</v>
      </c>
      <c r="C14" s="24">
        <f>SUM('Stavební rozpočet'!AB12:AB72)</f>
        <v>0</v>
      </c>
      <c r="D14" s="71"/>
      <c r="E14" s="71"/>
      <c r="F14" s="24">
        <f>VORN!I15</f>
        <v>0</v>
      </c>
      <c r="G14" s="71" t="s">
        <v>23</v>
      </c>
      <c r="H14" s="71"/>
      <c r="I14" s="25">
        <f>VORN!I21</f>
        <v>0</v>
      </c>
    </row>
    <row r="15" spans="1:9" ht="15.75" x14ac:dyDescent="0.2">
      <c r="A15" s="26"/>
      <c r="B15" s="23" t="s">
        <v>24</v>
      </c>
      <c r="C15" s="24">
        <f>SUM('Stavební rozpočet'!AC12:AC72)</f>
        <v>0</v>
      </c>
      <c r="D15" s="71"/>
      <c r="E15" s="71"/>
      <c r="F15" s="24">
        <f>VORN!I16</f>
        <v>0</v>
      </c>
      <c r="G15" s="71" t="s">
        <v>25</v>
      </c>
      <c r="H15" s="71"/>
      <c r="I15" s="25">
        <f>VORN!I22</f>
        <v>0</v>
      </c>
    </row>
    <row r="16" spans="1:9" ht="15.75" x14ac:dyDescent="0.2">
      <c r="A16" s="22" t="s">
        <v>26</v>
      </c>
      <c r="B16" s="23" t="s">
        <v>22</v>
      </c>
      <c r="C16" s="24">
        <f>SUM('Stavební rozpočet'!AD12:AD72)</f>
        <v>0</v>
      </c>
      <c r="D16" s="71"/>
      <c r="E16" s="71"/>
      <c r="F16" s="24">
        <f>VORN!I17</f>
        <v>0</v>
      </c>
      <c r="G16" s="71" t="s">
        <v>27</v>
      </c>
      <c r="H16" s="71"/>
      <c r="I16" s="25">
        <f>VORN!I23</f>
        <v>0</v>
      </c>
    </row>
    <row r="17" spans="1:9" ht="15.75" x14ac:dyDescent="0.2">
      <c r="A17" s="26"/>
      <c r="B17" s="23" t="s">
        <v>24</v>
      </c>
      <c r="C17" s="24">
        <f>SUM('Stavební rozpočet'!AE12:AE72)</f>
        <v>0</v>
      </c>
      <c r="D17" s="71"/>
      <c r="E17" s="71"/>
      <c r="F17" s="25"/>
      <c r="G17" s="71" t="s">
        <v>28</v>
      </c>
      <c r="H17" s="71"/>
      <c r="I17" s="25">
        <f>VORN!I24</f>
        <v>0</v>
      </c>
    </row>
    <row r="18" spans="1:9" ht="15.75" x14ac:dyDescent="0.2">
      <c r="A18" s="22" t="s">
        <v>29</v>
      </c>
      <c r="B18" s="23" t="s">
        <v>22</v>
      </c>
      <c r="C18" s="24">
        <f>SUM('Stavební rozpočet'!AF12:AF72)</f>
        <v>0</v>
      </c>
      <c r="D18" s="71"/>
      <c r="E18" s="71"/>
      <c r="F18" s="25"/>
      <c r="G18" s="71" t="s">
        <v>30</v>
      </c>
      <c r="H18" s="71"/>
      <c r="I18" s="25">
        <f>VORN!I25</f>
        <v>0</v>
      </c>
    </row>
    <row r="19" spans="1:9" ht="15.75" x14ac:dyDescent="0.2">
      <c r="A19" s="26"/>
      <c r="B19" s="23" t="s">
        <v>24</v>
      </c>
      <c r="C19" s="24">
        <f>SUM('Stavební rozpočet'!AG12:AG72)</f>
        <v>0</v>
      </c>
      <c r="D19" s="71"/>
      <c r="E19" s="71"/>
      <c r="F19" s="25"/>
      <c r="G19" s="71" t="s">
        <v>31</v>
      </c>
      <c r="H19" s="71"/>
      <c r="I19" s="25">
        <f>VORN!I26</f>
        <v>0</v>
      </c>
    </row>
    <row r="20" spans="1:9" ht="15.75" x14ac:dyDescent="0.2">
      <c r="A20" s="72" t="s">
        <v>32</v>
      </c>
      <c r="B20" s="72"/>
      <c r="C20" s="24">
        <f>SUM('Stavební rozpočet'!AH12:AH72)</f>
        <v>0</v>
      </c>
      <c r="D20" s="71"/>
      <c r="E20" s="71"/>
      <c r="F20" s="25"/>
      <c r="G20" s="71"/>
      <c r="H20" s="71"/>
      <c r="I20" s="25"/>
    </row>
    <row r="21" spans="1:9" ht="15.75" x14ac:dyDescent="0.2">
      <c r="A21" s="73" t="s">
        <v>33</v>
      </c>
      <c r="B21" s="73"/>
      <c r="C21" s="27">
        <f>SUM('Stavební rozpočet'!Z12:Z72)</f>
        <v>0</v>
      </c>
      <c r="D21" s="74"/>
      <c r="E21" s="74"/>
      <c r="F21" s="28"/>
      <c r="G21" s="74"/>
      <c r="H21" s="74"/>
      <c r="I21" s="28"/>
    </row>
    <row r="22" spans="1:9" ht="16.5" customHeight="1" x14ac:dyDescent="0.2">
      <c r="A22" s="75" t="s">
        <v>34</v>
      </c>
      <c r="B22" s="75"/>
      <c r="C22" s="29">
        <f>ROUND(SUM(C14:C21),2)</f>
        <v>0</v>
      </c>
      <c r="D22" s="76" t="s">
        <v>35</v>
      </c>
      <c r="E22" s="76"/>
      <c r="F22" s="29">
        <f>SUM(F14:F21)</f>
        <v>0</v>
      </c>
      <c r="G22" s="76" t="s">
        <v>36</v>
      </c>
      <c r="H22" s="76"/>
      <c r="I22" s="29">
        <f>SUM(I14:I21)</f>
        <v>0</v>
      </c>
    </row>
    <row r="23" spans="1:9" ht="15.75" x14ac:dyDescent="0.25">
      <c r="D23" s="72" t="s">
        <v>37</v>
      </c>
      <c r="E23" s="72"/>
      <c r="F23" s="30">
        <v>0</v>
      </c>
      <c r="G23" s="77" t="s">
        <v>38</v>
      </c>
      <c r="H23" s="77"/>
      <c r="I23" s="24">
        <v>0</v>
      </c>
    </row>
    <row r="24" spans="1:9" ht="15.75" x14ac:dyDescent="0.25">
      <c r="G24" s="72" t="s">
        <v>39</v>
      </c>
      <c r="H24" s="72"/>
      <c r="I24" s="27">
        <f>vorn_sum</f>
        <v>0</v>
      </c>
    </row>
    <row r="25" spans="1:9" ht="15.75" x14ac:dyDescent="0.25">
      <c r="G25" s="72" t="s">
        <v>40</v>
      </c>
      <c r="H25" s="72"/>
      <c r="I25" s="29">
        <v>0</v>
      </c>
    </row>
    <row r="27" spans="1:9" ht="15.75" x14ac:dyDescent="0.25">
      <c r="A27" s="78" t="s">
        <v>41</v>
      </c>
      <c r="B27" s="78"/>
      <c r="C27" s="31">
        <f>ROUND(SUM('Stavební rozpočet'!AJ12:AJ72),2)</f>
        <v>0</v>
      </c>
    </row>
    <row r="28" spans="1:9" ht="15.75" x14ac:dyDescent="0.2">
      <c r="A28" s="79" t="s">
        <v>42</v>
      </c>
      <c r="B28" s="79"/>
      <c r="C28" s="32">
        <f>ROUND(SUM('Stavební rozpočet'!AK12:AK72),2)</f>
        <v>0</v>
      </c>
      <c r="D28" s="80" t="s">
        <v>43</v>
      </c>
      <c r="E28" s="80"/>
      <c r="F28" s="31">
        <f>ROUND(C28*(12/100),2)</f>
        <v>0</v>
      </c>
      <c r="G28" s="80" t="s">
        <v>44</v>
      </c>
      <c r="H28" s="80"/>
      <c r="I28" s="31">
        <f>ROUND(SUM(C27:C29),2)</f>
        <v>0</v>
      </c>
    </row>
    <row r="29" spans="1:9" ht="15.75" x14ac:dyDescent="0.2">
      <c r="A29" s="79" t="s">
        <v>45</v>
      </c>
      <c r="B29" s="79"/>
      <c r="C29" s="32">
        <f>ROUND(SUM('Stavební rozpočet'!AL12:AL72)+I22,2)</f>
        <v>0</v>
      </c>
      <c r="D29" s="81" t="s">
        <v>46</v>
      </c>
      <c r="E29" s="81"/>
      <c r="F29" s="32">
        <f>ROUND(C29*(21/100),2)</f>
        <v>0</v>
      </c>
      <c r="G29" s="81" t="s">
        <v>47</v>
      </c>
      <c r="H29" s="81"/>
      <c r="I29" s="32">
        <f>ROUND(SUM(F28:F29)+I28,2)</f>
        <v>0</v>
      </c>
    </row>
    <row r="31" spans="1:9" x14ac:dyDescent="0.2">
      <c r="A31" s="82" t="s">
        <v>48</v>
      </c>
      <c r="B31" s="82"/>
      <c r="C31" s="82"/>
      <c r="D31" s="83" t="s">
        <v>49</v>
      </c>
      <c r="E31" s="83"/>
      <c r="F31" s="83"/>
      <c r="G31" s="83" t="s">
        <v>50</v>
      </c>
      <c r="H31" s="83"/>
      <c r="I31" s="83"/>
    </row>
    <row r="32" spans="1:9" x14ac:dyDescent="0.2">
      <c r="A32" s="84"/>
      <c r="B32" s="84"/>
      <c r="C32" s="84"/>
      <c r="D32" s="85"/>
      <c r="E32" s="85"/>
      <c r="F32" s="85"/>
      <c r="G32" s="85"/>
      <c r="H32" s="85"/>
      <c r="I32" s="85"/>
    </row>
    <row r="33" spans="1:9" x14ac:dyDescent="0.2">
      <c r="A33" s="84"/>
      <c r="B33" s="84"/>
      <c r="C33" s="84"/>
      <c r="D33" s="85"/>
      <c r="E33" s="85"/>
      <c r="F33" s="85"/>
      <c r="G33" s="85"/>
      <c r="H33" s="85"/>
      <c r="I33" s="85"/>
    </row>
    <row r="34" spans="1:9" x14ac:dyDescent="0.2">
      <c r="A34" s="84"/>
      <c r="B34" s="84"/>
      <c r="C34" s="84"/>
      <c r="D34" s="85"/>
      <c r="E34" s="85"/>
      <c r="F34" s="85"/>
      <c r="G34" s="85"/>
      <c r="H34" s="85"/>
      <c r="I34" s="85"/>
    </row>
    <row r="35" spans="1:9" x14ac:dyDescent="0.2">
      <c r="A35" s="86" t="s">
        <v>51</v>
      </c>
      <c r="B35" s="86"/>
      <c r="C35" s="86"/>
      <c r="D35" s="87" t="s">
        <v>51</v>
      </c>
      <c r="E35" s="87"/>
      <c r="F35" s="87"/>
      <c r="G35" s="87" t="s">
        <v>51</v>
      </c>
      <c r="H35" s="87"/>
      <c r="I35" s="87"/>
    </row>
    <row r="36" spans="1:9" x14ac:dyDescent="0.25">
      <c r="A36" s="33" t="s">
        <v>52</v>
      </c>
    </row>
    <row r="37" spans="1:9" ht="12.75" customHeight="1" x14ac:dyDescent="0.2">
      <c r="A37" s="8"/>
      <c r="B37" s="8"/>
      <c r="C37" s="8"/>
      <c r="D37" s="8"/>
      <c r="E37" s="8"/>
      <c r="F37" s="8"/>
      <c r="G37" s="8"/>
      <c r="H37" s="8"/>
      <c r="I37" s="8"/>
    </row>
  </sheetData>
  <mergeCells count="83">
    <mergeCell ref="A35:C35"/>
    <mergeCell ref="D35:F35"/>
    <mergeCell ref="G35:I35"/>
    <mergeCell ref="A37:I37"/>
    <mergeCell ref="A33:C33"/>
    <mergeCell ref="D33:F33"/>
    <mergeCell ref="G33:I33"/>
    <mergeCell ref="A34:C34"/>
    <mergeCell ref="D34:F34"/>
    <mergeCell ref="G34:I34"/>
    <mergeCell ref="A31:C31"/>
    <mergeCell ref="D31:F31"/>
    <mergeCell ref="G31:I31"/>
    <mergeCell ref="A32:C32"/>
    <mergeCell ref="D32:F32"/>
    <mergeCell ref="G32:I32"/>
    <mergeCell ref="A28:B28"/>
    <mergeCell ref="D28:E28"/>
    <mergeCell ref="G28:H28"/>
    <mergeCell ref="A29:B29"/>
    <mergeCell ref="D29:E29"/>
    <mergeCell ref="G29:H29"/>
    <mergeCell ref="D23:E23"/>
    <mergeCell ref="G23:H23"/>
    <mergeCell ref="G24:H24"/>
    <mergeCell ref="G25:H25"/>
    <mergeCell ref="A27:B27"/>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0555555555496" footer="0.51180555555555496"/>
  <pageSetup firstPageNumber="0"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Z75"/>
  <sheetViews>
    <sheetView tabSelected="1" zoomScaleNormal="100" workbookViewId="0">
      <pane ySplit="11" topLeftCell="A12" activePane="bottomLeft" state="frozen"/>
      <selection pane="bottomLeft" activeCell="A75" sqref="A75:K75"/>
    </sheetView>
  </sheetViews>
  <sheetFormatPr defaultRowHeight="15" x14ac:dyDescent="0.25"/>
  <cols>
    <col min="1" max="1" width="4" style="15" customWidth="1"/>
    <col min="2" max="2" width="17.85546875" style="15" customWidth="1"/>
    <col min="3" max="3" width="42.85546875" style="15" customWidth="1"/>
    <col min="4" max="4" width="35.7109375" style="15" customWidth="1"/>
    <col min="5" max="5" width="8.42578125" style="15" customWidth="1"/>
    <col min="6" max="6" width="12.85546875" style="15" customWidth="1"/>
    <col min="7" max="7" width="12" style="15" customWidth="1"/>
    <col min="8" max="10" width="15.7109375" style="15" customWidth="1"/>
    <col min="11" max="11" width="14.7109375" style="15" customWidth="1"/>
    <col min="12" max="24" width="12.140625" customWidth="1"/>
    <col min="25" max="75" width="12.140625" style="15" hidden="1" customWidth="1"/>
    <col min="76" max="76" width="78.5703125" style="15" hidden="1" customWidth="1"/>
    <col min="77" max="78" width="12.140625" style="15" hidden="1" customWidth="1"/>
    <col min="79" max="1025" width="12.140625" customWidth="1"/>
  </cols>
  <sheetData>
    <row r="1" spans="1:76" ht="54.75" customHeight="1" x14ac:dyDescent="0.25">
      <c r="A1" s="88" t="s">
        <v>53</v>
      </c>
      <c r="B1" s="88"/>
      <c r="C1" s="88"/>
      <c r="D1" s="88"/>
      <c r="E1" s="88"/>
      <c r="F1" s="88"/>
      <c r="G1" s="88"/>
      <c r="H1" s="88"/>
      <c r="I1" s="88"/>
      <c r="J1" s="88"/>
      <c r="K1" s="88"/>
      <c r="AS1" s="34">
        <f>SUM(AJ1:AJ2)</f>
        <v>0</v>
      </c>
      <c r="AT1" s="34">
        <f>SUM(AK1:AK2)</f>
        <v>0</v>
      </c>
      <c r="AU1" s="34">
        <f>SUM(AL1:AL2)</f>
        <v>0</v>
      </c>
    </row>
    <row r="2" spans="1:76" ht="15" customHeight="1" x14ac:dyDescent="0.25">
      <c r="A2" s="13" t="s">
        <v>1</v>
      </c>
      <c r="B2" s="13"/>
      <c r="C2" s="12" t="s">
        <v>54</v>
      </c>
      <c r="D2" s="12"/>
      <c r="E2" s="89" t="s">
        <v>55</v>
      </c>
      <c r="F2" s="89"/>
      <c r="G2" s="89" t="s">
        <v>56</v>
      </c>
      <c r="H2" s="11" t="s">
        <v>2</v>
      </c>
      <c r="I2" s="10" t="s">
        <v>57</v>
      </c>
      <c r="J2" s="10"/>
      <c r="K2" s="10"/>
    </row>
    <row r="3" spans="1:76" x14ac:dyDescent="0.25">
      <c r="A3" s="13"/>
      <c r="B3" s="13"/>
      <c r="C3" s="12"/>
      <c r="D3" s="12"/>
      <c r="E3" s="89"/>
      <c r="F3" s="89"/>
      <c r="G3" s="89"/>
      <c r="H3" s="89"/>
      <c r="I3" s="89"/>
      <c r="J3" s="10"/>
      <c r="K3" s="10"/>
    </row>
    <row r="4" spans="1:76" ht="15" customHeight="1" x14ac:dyDescent="0.25">
      <c r="A4" s="9" t="s">
        <v>4</v>
      </c>
      <c r="B4" s="9"/>
      <c r="C4" s="8" t="s">
        <v>58</v>
      </c>
      <c r="D4" s="8"/>
      <c r="E4" s="6" t="s">
        <v>8</v>
      </c>
      <c r="F4" s="6"/>
      <c r="G4" s="6" t="s">
        <v>59</v>
      </c>
      <c r="H4" s="8" t="s">
        <v>5</v>
      </c>
      <c r="I4" s="7" t="s">
        <v>57</v>
      </c>
      <c r="J4" s="7"/>
      <c r="K4" s="7"/>
    </row>
    <row r="5" spans="1:76" x14ac:dyDescent="0.25">
      <c r="A5" s="9"/>
      <c r="B5" s="9"/>
      <c r="C5" s="8"/>
      <c r="D5" s="8"/>
      <c r="E5" s="6"/>
      <c r="F5" s="6"/>
      <c r="G5" s="6"/>
      <c r="H5" s="6"/>
      <c r="I5" s="6"/>
      <c r="J5" s="7"/>
      <c r="K5" s="7"/>
    </row>
    <row r="6" spans="1:76" ht="15" customHeight="1" x14ac:dyDescent="0.25">
      <c r="A6" s="9" t="s">
        <v>6</v>
      </c>
      <c r="B6" s="9"/>
      <c r="C6" s="8" t="s">
        <v>60</v>
      </c>
      <c r="D6" s="8"/>
      <c r="E6" s="6" t="s">
        <v>9</v>
      </c>
      <c r="F6" s="6"/>
      <c r="G6" s="6" t="s">
        <v>56</v>
      </c>
      <c r="H6" s="8" t="s">
        <v>7</v>
      </c>
      <c r="I6" s="7" t="s">
        <v>57</v>
      </c>
      <c r="J6" s="7"/>
      <c r="K6" s="7"/>
    </row>
    <row r="7" spans="1:76" x14ac:dyDescent="0.25">
      <c r="A7" s="9"/>
      <c r="B7" s="9"/>
      <c r="C7" s="8"/>
      <c r="D7" s="8"/>
      <c r="E7" s="6"/>
      <c r="F7" s="6"/>
      <c r="G7" s="6"/>
      <c r="H7" s="6"/>
      <c r="I7" s="6"/>
      <c r="J7" s="7"/>
      <c r="K7" s="7"/>
    </row>
    <row r="8" spans="1:76" ht="15" customHeight="1" x14ac:dyDescent="0.25">
      <c r="A8" s="9" t="s">
        <v>11</v>
      </c>
      <c r="B8" s="9"/>
      <c r="C8" s="8" t="s">
        <v>56</v>
      </c>
      <c r="D8" s="8"/>
      <c r="E8" s="6" t="s">
        <v>61</v>
      </c>
      <c r="F8" s="6"/>
      <c r="G8" s="6" t="s">
        <v>59</v>
      </c>
      <c r="H8" s="8" t="s">
        <v>12</v>
      </c>
      <c r="I8" s="90" t="s">
        <v>62</v>
      </c>
      <c r="J8" s="90"/>
      <c r="K8" s="90"/>
    </row>
    <row r="9" spans="1:76" x14ac:dyDescent="0.25">
      <c r="A9" s="9"/>
      <c r="B9" s="9"/>
      <c r="C9" s="8"/>
      <c r="D9" s="8"/>
      <c r="E9" s="6"/>
      <c r="F9" s="6"/>
      <c r="G9" s="6"/>
      <c r="H9" s="6"/>
      <c r="I9" s="6"/>
      <c r="J9" s="90"/>
      <c r="K9" s="90"/>
    </row>
    <row r="10" spans="1:76" x14ac:dyDescent="0.25">
      <c r="A10" s="35" t="s">
        <v>63</v>
      </c>
      <c r="B10" s="36" t="s">
        <v>64</v>
      </c>
      <c r="C10" s="91" t="s">
        <v>65</v>
      </c>
      <c r="D10" s="91"/>
      <c r="E10" s="36" t="s">
        <v>66</v>
      </c>
      <c r="F10" s="37" t="s">
        <v>67</v>
      </c>
      <c r="G10" s="38" t="s">
        <v>68</v>
      </c>
      <c r="H10" s="92" t="s">
        <v>69</v>
      </c>
      <c r="I10" s="92"/>
      <c r="J10" s="92"/>
      <c r="K10" s="37" t="s">
        <v>70</v>
      </c>
      <c r="BK10" s="39" t="s">
        <v>71</v>
      </c>
      <c r="BL10" s="40" t="s">
        <v>72</v>
      </c>
      <c r="BW10" s="40" t="s">
        <v>73</v>
      </c>
    </row>
    <row r="11" spans="1:76" x14ac:dyDescent="0.25">
      <c r="A11" s="41" t="s">
        <v>56</v>
      </c>
      <c r="B11" s="42" t="s">
        <v>56</v>
      </c>
      <c r="C11" s="93" t="s">
        <v>74</v>
      </c>
      <c r="D11" s="93"/>
      <c r="E11" s="42" t="s">
        <v>56</v>
      </c>
      <c r="F11" s="42" t="s">
        <v>56</v>
      </c>
      <c r="G11" s="43" t="s">
        <v>75</v>
      </c>
      <c r="H11" s="44" t="s">
        <v>76</v>
      </c>
      <c r="I11" s="45" t="s">
        <v>24</v>
      </c>
      <c r="J11" s="46" t="s">
        <v>77</v>
      </c>
      <c r="K11" s="45" t="s">
        <v>78</v>
      </c>
      <c r="Z11" s="39" t="s">
        <v>79</v>
      </c>
      <c r="AA11" s="39" t="s">
        <v>80</v>
      </c>
      <c r="AB11" s="39" t="s">
        <v>81</v>
      </c>
      <c r="AC11" s="39" t="s">
        <v>82</v>
      </c>
      <c r="AD11" s="39" t="s">
        <v>83</v>
      </c>
      <c r="AE11" s="39" t="s">
        <v>84</v>
      </c>
      <c r="AF11" s="39" t="s">
        <v>85</v>
      </c>
      <c r="AG11" s="39" t="s">
        <v>86</v>
      </c>
      <c r="AH11" s="39" t="s">
        <v>87</v>
      </c>
      <c r="BH11" s="39" t="s">
        <v>88</v>
      </c>
      <c r="BI11" s="39" t="s">
        <v>89</v>
      </c>
      <c r="BJ11" s="39" t="s">
        <v>90</v>
      </c>
    </row>
    <row r="12" spans="1:76" ht="15" customHeight="1" x14ac:dyDescent="0.25">
      <c r="A12" s="47"/>
      <c r="B12" s="48" t="s">
        <v>91</v>
      </c>
      <c r="C12" s="94" t="s">
        <v>92</v>
      </c>
      <c r="D12" s="94"/>
      <c r="E12" s="49" t="s">
        <v>56</v>
      </c>
      <c r="F12" s="49" t="s">
        <v>56</v>
      </c>
      <c r="G12" s="49" t="s">
        <v>56</v>
      </c>
      <c r="H12" s="34">
        <f>SUM(H13:H29)</f>
        <v>0</v>
      </c>
      <c r="I12" s="34">
        <f>SUM(I13:I29)</f>
        <v>0</v>
      </c>
      <c r="J12" s="34">
        <f>SUM(J13:J29)</f>
        <v>0</v>
      </c>
      <c r="K12" s="50"/>
      <c r="AI12" s="39"/>
      <c r="AS12" s="34">
        <f>SUM(AJ13:AJ29)</f>
        <v>0</v>
      </c>
      <c r="AT12" s="34">
        <f>SUM(AK13:AK29)</f>
        <v>0</v>
      </c>
      <c r="AU12" s="34">
        <f>SUM(AL13:AL29)</f>
        <v>0</v>
      </c>
    </row>
    <row r="13" spans="1:76" ht="15" customHeight="1" x14ac:dyDescent="0.25">
      <c r="A13" s="51" t="s">
        <v>93</v>
      </c>
      <c r="B13" s="18" t="s">
        <v>94</v>
      </c>
      <c r="C13" s="8" t="s">
        <v>95</v>
      </c>
      <c r="D13" s="8"/>
      <c r="E13" s="18" t="s">
        <v>96</v>
      </c>
      <c r="F13" s="52">
        <v>8</v>
      </c>
      <c r="G13" s="52">
        <v>0</v>
      </c>
      <c r="H13" s="52">
        <f>ROUND(F13*AO13,2)</f>
        <v>0</v>
      </c>
      <c r="I13" s="52">
        <f>ROUND(F13*AP13,2)</f>
        <v>0</v>
      </c>
      <c r="J13" s="52">
        <f>ROUND(F13*G13,2)</f>
        <v>0</v>
      </c>
      <c r="K13" s="53" t="s">
        <v>97</v>
      </c>
      <c r="Z13" s="52">
        <f>ROUND(IF(AQ13="5",BJ13,0),2)</f>
        <v>0</v>
      </c>
      <c r="AB13" s="52">
        <f>ROUND(IF(AQ13="1",BH13,0),2)</f>
        <v>0</v>
      </c>
      <c r="AC13" s="52">
        <f>ROUND(IF(AQ13="1",BI13,0),2)</f>
        <v>0</v>
      </c>
      <c r="AD13" s="52">
        <f>ROUND(IF(AQ13="7",BH13,0),2)</f>
        <v>0</v>
      </c>
      <c r="AE13" s="52">
        <f>ROUND(IF(AQ13="7",BI13,0),2)</f>
        <v>0</v>
      </c>
      <c r="AF13" s="52">
        <f>ROUND(IF(AQ13="2",BH13,0),2)</f>
        <v>0</v>
      </c>
      <c r="AG13" s="52">
        <f>ROUND(IF(AQ13="2",BI13,0),2)</f>
        <v>0</v>
      </c>
      <c r="AH13" s="52">
        <f>ROUND(IF(AQ13="0",BJ13,0),2)</f>
        <v>0</v>
      </c>
      <c r="AI13" s="39"/>
      <c r="AJ13" s="52">
        <f>IF(AN13=0,J13,0)</f>
        <v>0</v>
      </c>
      <c r="AK13" s="52">
        <f>IF(AN13=12,J13,0)</f>
        <v>0</v>
      </c>
      <c r="AL13" s="52">
        <f>IF(AN13=21,J13,0)</f>
        <v>0</v>
      </c>
      <c r="AN13" s="52">
        <v>21</v>
      </c>
      <c r="AO13" s="52">
        <f>G13*0</f>
        <v>0</v>
      </c>
      <c r="AP13" s="52">
        <f>G13*(1-0)</f>
        <v>0</v>
      </c>
      <c r="AQ13" s="54" t="s">
        <v>98</v>
      </c>
      <c r="AV13" s="52">
        <f>ROUND(AW13+AX13,2)</f>
        <v>0</v>
      </c>
      <c r="AW13" s="52">
        <f>ROUND(F13*AO13,2)</f>
        <v>0</v>
      </c>
      <c r="AX13" s="52">
        <f>ROUND(F13*AP13,2)</f>
        <v>0</v>
      </c>
      <c r="AY13" s="54" t="s">
        <v>99</v>
      </c>
      <c r="AZ13" s="54" t="s">
        <v>100</v>
      </c>
      <c r="BA13" s="39" t="s">
        <v>101</v>
      </c>
      <c r="BC13" s="52">
        <f>AW13+AX13</f>
        <v>0</v>
      </c>
      <c r="BD13" s="52">
        <f>G13/(100-BE13)*100</f>
        <v>0</v>
      </c>
      <c r="BE13" s="52">
        <v>0</v>
      </c>
      <c r="BF13" s="52">
        <f>13</f>
        <v>13</v>
      </c>
      <c r="BH13" s="52">
        <f>F13*AO13</f>
        <v>0</v>
      </c>
      <c r="BI13" s="52">
        <f>F13*AP13</f>
        <v>0</v>
      </c>
      <c r="BJ13" s="52">
        <f>F13*G13</f>
        <v>0</v>
      </c>
      <c r="BK13" s="52"/>
      <c r="BL13" s="52"/>
      <c r="BW13" s="52">
        <v>21</v>
      </c>
      <c r="BX13" s="16" t="s">
        <v>95</v>
      </c>
    </row>
    <row r="14" spans="1:76" ht="13.5" customHeight="1" x14ac:dyDescent="0.25">
      <c r="A14" s="55"/>
      <c r="B14" s="56" t="s">
        <v>102</v>
      </c>
      <c r="C14" s="95" t="s">
        <v>103</v>
      </c>
      <c r="D14" s="95"/>
      <c r="E14" s="95"/>
      <c r="F14" s="95"/>
      <c r="G14" s="95"/>
      <c r="H14" s="95"/>
      <c r="I14" s="95"/>
      <c r="J14" s="95"/>
      <c r="K14" s="95"/>
    </row>
    <row r="15" spans="1:76" ht="15" customHeight="1" x14ac:dyDescent="0.25">
      <c r="A15" s="51" t="s">
        <v>98</v>
      </c>
      <c r="B15" s="18" t="s">
        <v>104</v>
      </c>
      <c r="C15" s="8" t="s">
        <v>105</v>
      </c>
      <c r="D15" s="8"/>
      <c r="E15" s="18" t="s">
        <v>96</v>
      </c>
      <c r="F15" s="52">
        <v>8</v>
      </c>
      <c r="G15" s="52">
        <v>0</v>
      </c>
      <c r="H15" s="52">
        <f t="shared" ref="H15:H21" si="0">ROUND(F15*AO15,2)</f>
        <v>0</v>
      </c>
      <c r="I15" s="52">
        <f t="shared" ref="I15:I21" si="1">ROUND(F15*AP15,2)</f>
        <v>0</v>
      </c>
      <c r="J15" s="52">
        <f t="shared" ref="J15:J21" si="2">ROUND(F15*G15,2)</f>
        <v>0</v>
      </c>
      <c r="K15" s="53" t="s">
        <v>97</v>
      </c>
      <c r="Z15" s="52">
        <f t="shared" ref="Z15:Z21" si="3">ROUND(IF(AQ15="5",BJ15,0),2)</f>
        <v>0</v>
      </c>
      <c r="AB15" s="52">
        <f t="shared" ref="AB15:AB21" si="4">ROUND(IF(AQ15="1",BH15,0),2)</f>
        <v>0</v>
      </c>
      <c r="AC15" s="52">
        <f t="shared" ref="AC15:AC21" si="5">ROUND(IF(AQ15="1",BI15,0),2)</f>
        <v>0</v>
      </c>
      <c r="AD15" s="52">
        <f t="shared" ref="AD15:AD21" si="6">ROUND(IF(AQ15="7",BH15,0),2)</f>
        <v>0</v>
      </c>
      <c r="AE15" s="52">
        <f t="shared" ref="AE15:AE21" si="7">ROUND(IF(AQ15="7",BI15,0),2)</f>
        <v>0</v>
      </c>
      <c r="AF15" s="52">
        <f t="shared" ref="AF15:AF21" si="8">ROUND(IF(AQ15="2",BH15,0),2)</f>
        <v>0</v>
      </c>
      <c r="AG15" s="52">
        <f t="shared" ref="AG15:AG21" si="9">ROUND(IF(AQ15="2",BI15,0),2)</f>
        <v>0</v>
      </c>
      <c r="AH15" s="52">
        <f t="shared" ref="AH15:AH21" si="10">ROUND(IF(AQ15="0",BJ15,0),2)</f>
        <v>0</v>
      </c>
      <c r="AI15" s="39"/>
      <c r="AJ15" s="52">
        <f t="shared" ref="AJ15:AJ21" si="11">IF(AN15=0,J15,0)</f>
        <v>0</v>
      </c>
      <c r="AK15" s="52">
        <f t="shared" ref="AK15:AK21" si="12">IF(AN15=12,J15,0)</f>
        <v>0</v>
      </c>
      <c r="AL15" s="52">
        <f t="shared" ref="AL15:AL21" si="13">IF(AN15=21,J15,0)</f>
        <v>0</v>
      </c>
      <c r="AN15" s="52">
        <v>21</v>
      </c>
      <c r="AO15" s="52">
        <f t="shared" ref="AO15:AO20" si="14">G15*0</f>
        <v>0</v>
      </c>
      <c r="AP15" s="52">
        <f t="shared" ref="AP15:AP20" si="15">G15*(1-0)</f>
        <v>0</v>
      </c>
      <c r="AQ15" s="54" t="s">
        <v>98</v>
      </c>
      <c r="AV15" s="52">
        <f t="shared" ref="AV15:AV21" si="16">ROUND(AW15+AX15,2)</f>
        <v>0</v>
      </c>
      <c r="AW15" s="52">
        <f t="shared" ref="AW15:AW21" si="17">ROUND(F15*AO15,2)</f>
        <v>0</v>
      </c>
      <c r="AX15" s="52">
        <f t="shared" ref="AX15:AX21" si="18">ROUND(F15*AP15,2)</f>
        <v>0</v>
      </c>
      <c r="AY15" s="54" t="s">
        <v>99</v>
      </c>
      <c r="AZ15" s="54" t="s">
        <v>100</v>
      </c>
      <c r="BA15" s="39" t="s">
        <v>101</v>
      </c>
      <c r="BC15" s="52">
        <f t="shared" ref="BC15:BC21" si="19">AW15+AX15</f>
        <v>0</v>
      </c>
      <c r="BD15" s="52">
        <f t="shared" ref="BD15:BD21" si="20">G15/(100-BE15)*100</f>
        <v>0</v>
      </c>
      <c r="BE15" s="52">
        <v>0</v>
      </c>
      <c r="BF15" s="52">
        <f>15</f>
        <v>15</v>
      </c>
      <c r="BH15" s="52">
        <f t="shared" ref="BH15:BH21" si="21">F15*AO15</f>
        <v>0</v>
      </c>
      <c r="BI15" s="52">
        <f t="shared" ref="BI15:BI21" si="22">F15*AP15</f>
        <v>0</v>
      </c>
      <c r="BJ15" s="52">
        <f t="shared" ref="BJ15:BJ21" si="23">F15*G15</f>
        <v>0</v>
      </c>
      <c r="BK15" s="52"/>
      <c r="BL15" s="52"/>
      <c r="BW15" s="52">
        <v>21</v>
      </c>
      <c r="BX15" s="16" t="s">
        <v>105</v>
      </c>
    </row>
    <row r="16" spans="1:76" ht="15" customHeight="1" x14ac:dyDescent="0.25">
      <c r="A16" s="51" t="s">
        <v>106</v>
      </c>
      <c r="B16" s="18" t="s">
        <v>107</v>
      </c>
      <c r="C16" s="8" t="s">
        <v>108</v>
      </c>
      <c r="D16" s="8"/>
      <c r="E16" s="18" t="s">
        <v>96</v>
      </c>
      <c r="F16" s="52">
        <v>8</v>
      </c>
      <c r="G16" s="52">
        <v>0</v>
      </c>
      <c r="H16" s="52">
        <f t="shared" si="0"/>
        <v>0</v>
      </c>
      <c r="I16" s="52">
        <f t="shared" si="1"/>
        <v>0</v>
      </c>
      <c r="J16" s="52">
        <f t="shared" si="2"/>
        <v>0</v>
      </c>
      <c r="K16" s="53" t="s">
        <v>97</v>
      </c>
      <c r="Z16" s="52">
        <f t="shared" si="3"/>
        <v>0</v>
      </c>
      <c r="AB16" s="52">
        <f t="shared" si="4"/>
        <v>0</v>
      </c>
      <c r="AC16" s="52">
        <f t="shared" si="5"/>
        <v>0</v>
      </c>
      <c r="AD16" s="52">
        <f t="shared" si="6"/>
        <v>0</v>
      </c>
      <c r="AE16" s="52">
        <f t="shared" si="7"/>
        <v>0</v>
      </c>
      <c r="AF16" s="52">
        <f t="shared" si="8"/>
        <v>0</v>
      </c>
      <c r="AG16" s="52">
        <f t="shared" si="9"/>
        <v>0</v>
      </c>
      <c r="AH16" s="52">
        <f t="shared" si="10"/>
        <v>0</v>
      </c>
      <c r="AI16" s="39"/>
      <c r="AJ16" s="52">
        <f t="shared" si="11"/>
        <v>0</v>
      </c>
      <c r="AK16" s="52">
        <f t="shared" si="12"/>
        <v>0</v>
      </c>
      <c r="AL16" s="52">
        <f t="shared" si="13"/>
        <v>0</v>
      </c>
      <c r="AN16" s="52">
        <v>21</v>
      </c>
      <c r="AO16" s="52">
        <f t="shared" si="14"/>
        <v>0</v>
      </c>
      <c r="AP16" s="52">
        <f t="shared" si="15"/>
        <v>0</v>
      </c>
      <c r="AQ16" s="54" t="s">
        <v>98</v>
      </c>
      <c r="AV16" s="52">
        <f t="shared" si="16"/>
        <v>0</v>
      </c>
      <c r="AW16" s="52">
        <f t="shared" si="17"/>
        <v>0</v>
      </c>
      <c r="AX16" s="52">
        <f t="shared" si="18"/>
        <v>0</v>
      </c>
      <c r="AY16" s="54" t="s">
        <v>99</v>
      </c>
      <c r="AZ16" s="54" t="s">
        <v>100</v>
      </c>
      <c r="BA16" s="39" t="s">
        <v>101</v>
      </c>
      <c r="BC16" s="52">
        <f t="shared" si="19"/>
        <v>0</v>
      </c>
      <c r="BD16" s="52">
        <f t="shared" si="20"/>
        <v>0</v>
      </c>
      <c r="BE16" s="52">
        <v>0</v>
      </c>
      <c r="BF16" s="52">
        <f>16</f>
        <v>16</v>
      </c>
      <c r="BH16" s="52">
        <f t="shared" si="21"/>
        <v>0</v>
      </c>
      <c r="BI16" s="52">
        <f t="shared" si="22"/>
        <v>0</v>
      </c>
      <c r="BJ16" s="52">
        <f t="shared" si="23"/>
        <v>0</v>
      </c>
      <c r="BK16" s="52"/>
      <c r="BL16" s="52"/>
      <c r="BW16" s="52">
        <v>21</v>
      </c>
      <c r="BX16" s="16" t="s">
        <v>108</v>
      </c>
    </row>
    <row r="17" spans="1:76" ht="15" customHeight="1" x14ac:dyDescent="0.25">
      <c r="A17" s="51" t="s">
        <v>109</v>
      </c>
      <c r="B17" s="18" t="s">
        <v>110</v>
      </c>
      <c r="C17" s="8" t="s">
        <v>111</v>
      </c>
      <c r="D17" s="8"/>
      <c r="E17" s="18" t="s">
        <v>112</v>
      </c>
      <c r="F17" s="52">
        <v>150</v>
      </c>
      <c r="G17" s="52">
        <v>0</v>
      </c>
      <c r="H17" s="52">
        <f t="shared" si="0"/>
        <v>0</v>
      </c>
      <c r="I17" s="52">
        <f t="shared" si="1"/>
        <v>0</v>
      </c>
      <c r="J17" s="52">
        <f t="shared" si="2"/>
        <v>0</v>
      </c>
      <c r="K17" s="53" t="s">
        <v>97</v>
      </c>
      <c r="Z17" s="52">
        <f t="shared" si="3"/>
        <v>0</v>
      </c>
      <c r="AB17" s="52">
        <f t="shared" si="4"/>
        <v>0</v>
      </c>
      <c r="AC17" s="52">
        <f t="shared" si="5"/>
        <v>0</v>
      </c>
      <c r="AD17" s="52">
        <f t="shared" si="6"/>
        <v>0</v>
      </c>
      <c r="AE17" s="52">
        <f t="shared" si="7"/>
        <v>0</v>
      </c>
      <c r="AF17" s="52">
        <f t="shared" si="8"/>
        <v>0</v>
      </c>
      <c r="AG17" s="52">
        <f t="shared" si="9"/>
        <v>0</v>
      </c>
      <c r="AH17" s="52">
        <f t="shared" si="10"/>
        <v>0</v>
      </c>
      <c r="AI17" s="39"/>
      <c r="AJ17" s="52">
        <f t="shared" si="11"/>
        <v>0</v>
      </c>
      <c r="AK17" s="52">
        <f t="shared" si="12"/>
        <v>0</v>
      </c>
      <c r="AL17" s="52">
        <f t="shared" si="13"/>
        <v>0</v>
      </c>
      <c r="AN17" s="52">
        <v>21</v>
      </c>
      <c r="AO17" s="52">
        <f t="shared" si="14"/>
        <v>0</v>
      </c>
      <c r="AP17" s="52">
        <f t="shared" si="15"/>
        <v>0</v>
      </c>
      <c r="AQ17" s="54" t="s">
        <v>98</v>
      </c>
      <c r="AV17" s="52">
        <f t="shared" si="16"/>
        <v>0</v>
      </c>
      <c r="AW17" s="52">
        <f t="shared" si="17"/>
        <v>0</v>
      </c>
      <c r="AX17" s="52">
        <f t="shared" si="18"/>
        <v>0</v>
      </c>
      <c r="AY17" s="54" t="s">
        <v>99</v>
      </c>
      <c r="AZ17" s="54" t="s">
        <v>100</v>
      </c>
      <c r="BA17" s="39" t="s">
        <v>101</v>
      </c>
      <c r="BC17" s="52">
        <f t="shared" si="19"/>
        <v>0</v>
      </c>
      <c r="BD17" s="52">
        <f t="shared" si="20"/>
        <v>0</v>
      </c>
      <c r="BE17" s="52">
        <v>0</v>
      </c>
      <c r="BF17" s="52">
        <f>17</f>
        <v>17</v>
      </c>
      <c r="BH17" s="52">
        <f t="shared" si="21"/>
        <v>0</v>
      </c>
      <c r="BI17" s="52">
        <f t="shared" si="22"/>
        <v>0</v>
      </c>
      <c r="BJ17" s="52">
        <f t="shared" si="23"/>
        <v>0</v>
      </c>
      <c r="BK17" s="52"/>
      <c r="BL17" s="52"/>
      <c r="BW17" s="52">
        <v>21</v>
      </c>
      <c r="BX17" s="16" t="s">
        <v>111</v>
      </c>
    </row>
    <row r="18" spans="1:76" ht="15" customHeight="1" x14ac:dyDescent="0.25">
      <c r="A18" s="51" t="s">
        <v>113</v>
      </c>
      <c r="B18" s="18" t="s">
        <v>114</v>
      </c>
      <c r="C18" s="8" t="s">
        <v>115</v>
      </c>
      <c r="D18" s="8"/>
      <c r="E18" s="18" t="s">
        <v>112</v>
      </c>
      <c r="F18" s="52">
        <v>300</v>
      </c>
      <c r="G18" s="52">
        <v>0</v>
      </c>
      <c r="H18" s="52">
        <f t="shared" si="0"/>
        <v>0</v>
      </c>
      <c r="I18" s="52">
        <f t="shared" si="1"/>
        <v>0</v>
      </c>
      <c r="J18" s="52">
        <f t="shared" si="2"/>
        <v>0</v>
      </c>
      <c r="K18" s="53" t="s">
        <v>97</v>
      </c>
      <c r="Z18" s="52">
        <f t="shared" si="3"/>
        <v>0</v>
      </c>
      <c r="AB18" s="52">
        <f t="shared" si="4"/>
        <v>0</v>
      </c>
      <c r="AC18" s="52">
        <f t="shared" si="5"/>
        <v>0</v>
      </c>
      <c r="AD18" s="52">
        <f t="shared" si="6"/>
        <v>0</v>
      </c>
      <c r="AE18" s="52">
        <f t="shared" si="7"/>
        <v>0</v>
      </c>
      <c r="AF18" s="52">
        <f t="shared" si="8"/>
        <v>0</v>
      </c>
      <c r="AG18" s="52">
        <f t="shared" si="9"/>
        <v>0</v>
      </c>
      <c r="AH18" s="52">
        <f t="shared" si="10"/>
        <v>0</v>
      </c>
      <c r="AI18" s="39"/>
      <c r="AJ18" s="52">
        <f t="shared" si="11"/>
        <v>0</v>
      </c>
      <c r="AK18" s="52">
        <f t="shared" si="12"/>
        <v>0</v>
      </c>
      <c r="AL18" s="52">
        <f t="shared" si="13"/>
        <v>0</v>
      </c>
      <c r="AN18" s="52">
        <v>21</v>
      </c>
      <c r="AO18" s="52">
        <f t="shared" si="14"/>
        <v>0</v>
      </c>
      <c r="AP18" s="52">
        <f t="shared" si="15"/>
        <v>0</v>
      </c>
      <c r="AQ18" s="54" t="s">
        <v>98</v>
      </c>
      <c r="AV18" s="52">
        <f t="shared" si="16"/>
        <v>0</v>
      </c>
      <c r="AW18" s="52">
        <f t="shared" si="17"/>
        <v>0</v>
      </c>
      <c r="AX18" s="52">
        <f t="shared" si="18"/>
        <v>0</v>
      </c>
      <c r="AY18" s="54" t="s">
        <v>99</v>
      </c>
      <c r="AZ18" s="54" t="s">
        <v>100</v>
      </c>
      <c r="BA18" s="39" t="s">
        <v>101</v>
      </c>
      <c r="BC18" s="52">
        <f t="shared" si="19"/>
        <v>0</v>
      </c>
      <c r="BD18" s="52">
        <f t="shared" si="20"/>
        <v>0</v>
      </c>
      <c r="BE18" s="52">
        <v>0</v>
      </c>
      <c r="BF18" s="52">
        <f>18</f>
        <v>18</v>
      </c>
      <c r="BH18" s="52">
        <f t="shared" si="21"/>
        <v>0</v>
      </c>
      <c r="BI18" s="52">
        <f t="shared" si="22"/>
        <v>0</v>
      </c>
      <c r="BJ18" s="52">
        <f t="shared" si="23"/>
        <v>0</v>
      </c>
      <c r="BK18" s="52"/>
      <c r="BL18" s="52"/>
      <c r="BW18" s="52">
        <v>21</v>
      </c>
      <c r="BX18" s="16" t="s">
        <v>115</v>
      </c>
    </row>
    <row r="19" spans="1:76" ht="15" customHeight="1" x14ac:dyDescent="0.25">
      <c r="A19" s="51" t="s">
        <v>116</v>
      </c>
      <c r="B19" s="18" t="s">
        <v>117</v>
      </c>
      <c r="C19" s="8" t="s">
        <v>118</v>
      </c>
      <c r="D19" s="8"/>
      <c r="E19" s="18" t="s">
        <v>112</v>
      </c>
      <c r="F19" s="52">
        <v>80</v>
      </c>
      <c r="G19" s="52">
        <v>0</v>
      </c>
      <c r="H19" s="52">
        <f t="shared" si="0"/>
        <v>0</v>
      </c>
      <c r="I19" s="52">
        <f t="shared" si="1"/>
        <v>0</v>
      </c>
      <c r="J19" s="52">
        <f t="shared" si="2"/>
        <v>0</v>
      </c>
      <c r="K19" s="53" t="s">
        <v>97</v>
      </c>
      <c r="Z19" s="52">
        <f t="shared" si="3"/>
        <v>0</v>
      </c>
      <c r="AB19" s="52">
        <f t="shared" si="4"/>
        <v>0</v>
      </c>
      <c r="AC19" s="52">
        <f t="shared" si="5"/>
        <v>0</v>
      </c>
      <c r="AD19" s="52">
        <f t="shared" si="6"/>
        <v>0</v>
      </c>
      <c r="AE19" s="52">
        <f t="shared" si="7"/>
        <v>0</v>
      </c>
      <c r="AF19" s="52">
        <f t="shared" si="8"/>
        <v>0</v>
      </c>
      <c r="AG19" s="52">
        <f t="shared" si="9"/>
        <v>0</v>
      </c>
      <c r="AH19" s="52">
        <f t="shared" si="10"/>
        <v>0</v>
      </c>
      <c r="AI19" s="39"/>
      <c r="AJ19" s="52">
        <f t="shared" si="11"/>
        <v>0</v>
      </c>
      <c r="AK19" s="52">
        <f t="shared" si="12"/>
        <v>0</v>
      </c>
      <c r="AL19" s="52">
        <f t="shared" si="13"/>
        <v>0</v>
      </c>
      <c r="AN19" s="52">
        <v>21</v>
      </c>
      <c r="AO19" s="52">
        <f t="shared" si="14"/>
        <v>0</v>
      </c>
      <c r="AP19" s="52">
        <f t="shared" si="15"/>
        <v>0</v>
      </c>
      <c r="AQ19" s="54" t="s">
        <v>98</v>
      </c>
      <c r="AV19" s="52">
        <f t="shared" si="16"/>
        <v>0</v>
      </c>
      <c r="AW19" s="52">
        <f t="shared" si="17"/>
        <v>0</v>
      </c>
      <c r="AX19" s="52">
        <f t="shared" si="18"/>
        <v>0</v>
      </c>
      <c r="AY19" s="54" t="s">
        <v>99</v>
      </c>
      <c r="AZ19" s="54" t="s">
        <v>100</v>
      </c>
      <c r="BA19" s="39" t="s">
        <v>101</v>
      </c>
      <c r="BC19" s="52">
        <f t="shared" si="19"/>
        <v>0</v>
      </c>
      <c r="BD19" s="52">
        <f t="shared" si="20"/>
        <v>0</v>
      </c>
      <c r="BE19" s="52">
        <v>0</v>
      </c>
      <c r="BF19" s="52">
        <f>19</f>
        <v>19</v>
      </c>
      <c r="BH19" s="52">
        <f t="shared" si="21"/>
        <v>0</v>
      </c>
      <c r="BI19" s="52">
        <f t="shared" si="22"/>
        <v>0</v>
      </c>
      <c r="BJ19" s="52">
        <f t="shared" si="23"/>
        <v>0</v>
      </c>
      <c r="BK19" s="52"/>
      <c r="BL19" s="52"/>
      <c r="BW19" s="52">
        <v>21</v>
      </c>
      <c r="BX19" s="16" t="s">
        <v>118</v>
      </c>
    </row>
    <row r="20" spans="1:76" ht="15" customHeight="1" x14ac:dyDescent="0.25">
      <c r="A20" s="51" t="s">
        <v>119</v>
      </c>
      <c r="B20" s="18" t="s">
        <v>120</v>
      </c>
      <c r="C20" s="8" t="s">
        <v>121</v>
      </c>
      <c r="D20" s="8"/>
      <c r="E20" s="18" t="s">
        <v>112</v>
      </c>
      <c r="F20" s="52">
        <v>300</v>
      </c>
      <c r="G20" s="52">
        <v>0</v>
      </c>
      <c r="H20" s="52">
        <f t="shared" si="0"/>
        <v>0</v>
      </c>
      <c r="I20" s="52">
        <f t="shared" si="1"/>
        <v>0</v>
      </c>
      <c r="J20" s="52">
        <f t="shared" si="2"/>
        <v>0</v>
      </c>
      <c r="K20" s="53" t="s">
        <v>97</v>
      </c>
      <c r="Z20" s="52">
        <f t="shared" si="3"/>
        <v>0</v>
      </c>
      <c r="AB20" s="52">
        <f t="shared" si="4"/>
        <v>0</v>
      </c>
      <c r="AC20" s="52">
        <f t="shared" si="5"/>
        <v>0</v>
      </c>
      <c r="AD20" s="52">
        <f t="shared" si="6"/>
        <v>0</v>
      </c>
      <c r="AE20" s="52">
        <f t="shared" si="7"/>
        <v>0</v>
      </c>
      <c r="AF20" s="52">
        <f t="shared" si="8"/>
        <v>0</v>
      </c>
      <c r="AG20" s="52">
        <f t="shared" si="9"/>
        <v>0</v>
      </c>
      <c r="AH20" s="52">
        <f t="shared" si="10"/>
        <v>0</v>
      </c>
      <c r="AI20" s="39"/>
      <c r="AJ20" s="52">
        <f t="shared" si="11"/>
        <v>0</v>
      </c>
      <c r="AK20" s="52">
        <f t="shared" si="12"/>
        <v>0</v>
      </c>
      <c r="AL20" s="52">
        <f t="shared" si="13"/>
        <v>0</v>
      </c>
      <c r="AN20" s="52">
        <v>21</v>
      </c>
      <c r="AO20" s="52">
        <f t="shared" si="14"/>
        <v>0</v>
      </c>
      <c r="AP20" s="52">
        <f t="shared" si="15"/>
        <v>0</v>
      </c>
      <c r="AQ20" s="54" t="s">
        <v>98</v>
      </c>
      <c r="AV20" s="52">
        <f t="shared" si="16"/>
        <v>0</v>
      </c>
      <c r="AW20" s="52">
        <f t="shared" si="17"/>
        <v>0</v>
      </c>
      <c r="AX20" s="52">
        <f t="shared" si="18"/>
        <v>0</v>
      </c>
      <c r="AY20" s="54" t="s">
        <v>99</v>
      </c>
      <c r="AZ20" s="54" t="s">
        <v>100</v>
      </c>
      <c r="BA20" s="39" t="s">
        <v>101</v>
      </c>
      <c r="BC20" s="52">
        <f t="shared" si="19"/>
        <v>0</v>
      </c>
      <c r="BD20" s="52">
        <f t="shared" si="20"/>
        <v>0</v>
      </c>
      <c r="BE20" s="52">
        <v>0</v>
      </c>
      <c r="BF20" s="52">
        <f>20</f>
        <v>20</v>
      </c>
      <c r="BH20" s="52">
        <f t="shared" si="21"/>
        <v>0</v>
      </c>
      <c r="BI20" s="52">
        <f t="shared" si="22"/>
        <v>0</v>
      </c>
      <c r="BJ20" s="52">
        <f t="shared" si="23"/>
        <v>0</v>
      </c>
      <c r="BK20" s="52"/>
      <c r="BL20" s="52"/>
      <c r="BW20" s="52">
        <v>21</v>
      </c>
      <c r="BX20" s="16" t="s">
        <v>121</v>
      </c>
    </row>
    <row r="21" spans="1:76" ht="15" customHeight="1" x14ac:dyDescent="0.25">
      <c r="A21" s="51" t="s">
        <v>122</v>
      </c>
      <c r="B21" s="18" t="s">
        <v>123</v>
      </c>
      <c r="C21" s="8" t="s">
        <v>124</v>
      </c>
      <c r="D21" s="8"/>
      <c r="E21" s="18" t="s">
        <v>96</v>
      </c>
      <c r="F21" s="52">
        <v>1</v>
      </c>
      <c r="G21" s="52">
        <v>0</v>
      </c>
      <c r="H21" s="52">
        <f t="shared" si="0"/>
        <v>0</v>
      </c>
      <c r="I21" s="52">
        <f t="shared" si="1"/>
        <v>0</v>
      </c>
      <c r="J21" s="52">
        <f t="shared" si="2"/>
        <v>0</v>
      </c>
      <c r="K21" s="53" t="s">
        <v>125</v>
      </c>
      <c r="Z21" s="52">
        <f t="shared" si="3"/>
        <v>0</v>
      </c>
      <c r="AB21" s="52">
        <f t="shared" si="4"/>
        <v>0</v>
      </c>
      <c r="AC21" s="52">
        <f t="shared" si="5"/>
        <v>0</v>
      </c>
      <c r="AD21" s="52">
        <f t="shared" si="6"/>
        <v>0</v>
      </c>
      <c r="AE21" s="52">
        <f t="shared" si="7"/>
        <v>0</v>
      </c>
      <c r="AF21" s="52">
        <f t="shared" si="8"/>
        <v>0</v>
      </c>
      <c r="AG21" s="52">
        <f t="shared" si="9"/>
        <v>0</v>
      </c>
      <c r="AH21" s="52">
        <f t="shared" si="10"/>
        <v>0</v>
      </c>
      <c r="AI21" s="39"/>
      <c r="AJ21" s="52">
        <f t="shared" si="11"/>
        <v>0</v>
      </c>
      <c r="AK21" s="52">
        <f t="shared" si="12"/>
        <v>0</v>
      </c>
      <c r="AL21" s="52">
        <f t="shared" si="13"/>
        <v>0</v>
      </c>
      <c r="AN21" s="52">
        <v>21</v>
      </c>
      <c r="AO21" s="52">
        <f>G21*0.310881473</f>
        <v>0</v>
      </c>
      <c r="AP21" s="52">
        <f>G21*(1-0.310881473)</f>
        <v>0</v>
      </c>
      <c r="AQ21" s="54" t="s">
        <v>98</v>
      </c>
      <c r="AV21" s="52">
        <f t="shared" si="16"/>
        <v>0</v>
      </c>
      <c r="AW21" s="52">
        <f t="shared" si="17"/>
        <v>0</v>
      </c>
      <c r="AX21" s="52">
        <f t="shared" si="18"/>
        <v>0</v>
      </c>
      <c r="AY21" s="54" t="s">
        <v>99</v>
      </c>
      <c r="AZ21" s="54" t="s">
        <v>100</v>
      </c>
      <c r="BA21" s="39" t="s">
        <v>101</v>
      </c>
      <c r="BC21" s="52">
        <f t="shared" si="19"/>
        <v>0</v>
      </c>
      <c r="BD21" s="52">
        <f t="shared" si="20"/>
        <v>0</v>
      </c>
      <c r="BE21" s="52">
        <v>0</v>
      </c>
      <c r="BF21" s="52">
        <f>21</f>
        <v>21</v>
      </c>
      <c r="BH21" s="52">
        <f t="shared" si="21"/>
        <v>0</v>
      </c>
      <c r="BI21" s="52">
        <f t="shared" si="22"/>
        <v>0</v>
      </c>
      <c r="BJ21" s="52">
        <f t="shared" si="23"/>
        <v>0</v>
      </c>
      <c r="BK21" s="52"/>
      <c r="BL21" s="52"/>
      <c r="BW21" s="52">
        <v>21</v>
      </c>
      <c r="BX21" s="16" t="s">
        <v>124</v>
      </c>
    </row>
    <row r="22" spans="1:76" ht="13.5" customHeight="1" x14ac:dyDescent="0.25">
      <c r="A22" s="55"/>
      <c r="B22" s="56" t="s">
        <v>102</v>
      </c>
      <c r="C22" s="95" t="s">
        <v>126</v>
      </c>
      <c r="D22" s="95"/>
      <c r="E22" s="95"/>
      <c r="F22" s="95"/>
      <c r="G22" s="95"/>
      <c r="H22" s="95"/>
      <c r="I22" s="95"/>
      <c r="J22" s="95"/>
      <c r="K22" s="95"/>
    </row>
    <row r="23" spans="1:76" ht="15" customHeight="1" x14ac:dyDescent="0.25">
      <c r="A23" s="51" t="s">
        <v>127</v>
      </c>
      <c r="B23" s="18" t="s">
        <v>128</v>
      </c>
      <c r="C23" s="8" t="s">
        <v>129</v>
      </c>
      <c r="D23" s="8"/>
      <c r="E23" s="18" t="s">
        <v>96</v>
      </c>
      <c r="F23" s="52">
        <v>1</v>
      </c>
      <c r="G23" s="52">
        <v>0</v>
      </c>
      <c r="H23" s="52">
        <f>ROUND(F23*AO23,2)</f>
        <v>0</v>
      </c>
      <c r="I23" s="52">
        <f>ROUND(F23*AP23,2)</f>
        <v>0</v>
      </c>
      <c r="J23" s="52">
        <f>ROUND(F23*G23,2)</f>
        <v>0</v>
      </c>
      <c r="K23" s="53" t="s">
        <v>125</v>
      </c>
      <c r="Z23" s="52">
        <f>ROUND(IF(AQ23="5",BJ23,0),2)</f>
        <v>0</v>
      </c>
      <c r="AB23" s="52">
        <f>ROUND(IF(AQ23="1",BH23,0),2)</f>
        <v>0</v>
      </c>
      <c r="AC23" s="52">
        <f>ROUND(IF(AQ23="1",BI23,0),2)</f>
        <v>0</v>
      </c>
      <c r="AD23" s="52">
        <f>ROUND(IF(AQ23="7",BH23,0),2)</f>
        <v>0</v>
      </c>
      <c r="AE23" s="52">
        <f>ROUND(IF(AQ23="7",BI23,0),2)</f>
        <v>0</v>
      </c>
      <c r="AF23" s="52">
        <f>ROUND(IF(AQ23="2",BH23,0),2)</f>
        <v>0</v>
      </c>
      <c r="AG23" s="52">
        <f>ROUND(IF(AQ23="2",BI23,0),2)</f>
        <v>0</v>
      </c>
      <c r="AH23" s="52">
        <f>ROUND(IF(AQ23="0",BJ23,0),2)</f>
        <v>0</v>
      </c>
      <c r="AI23" s="39"/>
      <c r="AJ23" s="52">
        <f>IF(AN23=0,J23,0)</f>
        <v>0</v>
      </c>
      <c r="AK23" s="52">
        <f>IF(AN23=12,J23,0)</f>
        <v>0</v>
      </c>
      <c r="AL23" s="52">
        <f>IF(AN23=21,J23,0)</f>
        <v>0</v>
      </c>
      <c r="AN23" s="52">
        <v>21</v>
      </c>
      <c r="AO23" s="52">
        <f>G23*0.002458821</f>
        <v>0</v>
      </c>
      <c r="AP23" s="52">
        <f>G23*(1-0.002458821)</f>
        <v>0</v>
      </c>
      <c r="AQ23" s="54" t="s">
        <v>98</v>
      </c>
      <c r="AV23" s="52">
        <f>ROUND(AW23+AX23,2)</f>
        <v>0</v>
      </c>
      <c r="AW23" s="52">
        <f>ROUND(F23*AO23,2)</f>
        <v>0</v>
      </c>
      <c r="AX23" s="52">
        <f>ROUND(F23*AP23,2)</f>
        <v>0</v>
      </c>
      <c r="AY23" s="54" t="s">
        <v>99</v>
      </c>
      <c r="AZ23" s="54" t="s">
        <v>100</v>
      </c>
      <c r="BA23" s="39" t="s">
        <v>101</v>
      </c>
      <c r="BC23" s="52">
        <f>AW23+AX23</f>
        <v>0</v>
      </c>
      <c r="BD23" s="52">
        <f>G23/(100-BE23)*100</f>
        <v>0</v>
      </c>
      <c r="BE23" s="52">
        <v>0</v>
      </c>
      <c r="BF23" s="52">
        <f>23</f>
        <v>23</v>
      </c>
      <c r="BH23" s="52">
        <f>F23*AO23</f>
        <v>0</v>
      </c>
      <c r="BI23" s="52">
        <f>F23*AP23</f>
        <v>0</v>
      </c>
      <c r="BJ23" s="52">
        <f>F23*G23</f>
        <v>0</v>
      </c>
      <c r="BK23" s="52"/>
      <c r="BL23" s="52"/>
      <c r="BW23" s="52">
        <v>21</v>
      </c>
      <c r="BX23" s="16" t="s">
        <v>129</v>
      </c>
    </row>
    <row r="24" spans="1:76" ht="13.5" customHeight="1" x14ac:dyDescent="0.25">
      <c r="A24" s="55"/>
      <c r="B24" s="56" t="s">
        <v>102</v>
      </c>
      <c r="C24" s="95" t="s">
        <v>130</v>
      </c>
      <c r="D24" s="95"/>
      <c r="E24" s="95"/>
      <c r="F24" s="95"/>
      <c r="G24" s="95"/>
      <c r="H24" s="95"/>
      <c r="I24" s="95"/>
      <c r="J24" s="95"/>
      <c r="K24" s="95"/>
    </row>
    <row r="25" spans="1:76" ht="15" customHeight="1" x14ac:dyDescent="0.25">
      <c r="A25" s="51" t="s">
        <v>131</v>
      </c>
      <c r="B25" s="18" t="s">
        <v>132</v>
      </c>
      <c r="C25" s="8" t="s">
        <v>133</v>
      </c>
      <c r="D25" s="8"/>
      <c r="E25" s="18" t="s">
        <v>112</v>
      </c>
      <c r="F25" s="52">
        <v>10</v>
      </c>
      <c r="G25" s="52">
        <v>0</v>
      </c>
      <c r="H25" s="52">
        <f>ROUND(F25*AO25,2)</f>
        <v>0</v>
      </c>
      <c r="I25" s="52">
        <f>ROUND(F25*AP25,2)</f>
        <v>0</v>
      </c>
      <c r="J25" s="52">
        <f>ROUND(F25*G25,2)</f>
        <v>0</v>
      </c>
      <c r="K25" s="53" t="s">
        <v>97</v>
      </c>
      <c r="Z25" s="52">
        <f>ROUND(IF(AQ25="5",BJ25,0),2)</f>
        <v>0</v>
      </c>
      <c r="AB25" s="52">
        <f>ROUND(IF(AQ25="1",BH25,0),2)</f>
        <v>0</v>
      </c>
      <c r="AC25" s="52">
        <f>ROUND(IF(AQ25="1",BI25,0),2)</f>
        <v>0</v>
      </c>
      <c r="AD25" s="52">
        <f>ROUND(IF(AQ25="7",BH25,0),2)</f>
        <v>0</v>
      </c>
      <c r="AE25" s="52">
        <f>ROUND(IF(AQ25="7",BI25,0),2)</f>
        <v>0</v>
      </c>
      <c r="AF25" s="52">
        <f>ROUND(IF(AQ25="2",BH25,0),2)</f>
        <v>0</v>
      </c>
      <c r="AG25" s="52">
        <f>ROUND(IF(AQ25="2",BI25,0),2)</f>
        <v>0</v>
      </c>
      <c r="AH25" s="52">
        <f>ROUND(IF(AQ25="0",BJ25,0),2)</f>
        <v>0</v>
      </c>
      <c r="AI25" s="39"/>
      <c r="AJ25" s="52">
        <f>IF(AN25=0,J25,0)</f>
        <v>0</v>
      </c>
      <c r="AK25" s="52">
        <f>IF(AN25=12,J25,0)</f>
        <v>0</v>
      </c>
      <c r="AL25" s="52">
        <f>IF(AN25=21,J25,0)</f>
        <v>0</v>
      </c>
      <c r="AN25" s="52">
        <v>21</v>
      </c>
      <c r="AO25" s="52">
        <f>G25*0</f>
        <v>0</v>
      </c>
      <c r="AP25" s="52">
        <f>G25*(1-0)</f>
        <v>0</v>
      </c>
      <c r="AQ25" s="54" t="s">
        <v>98</v>
      </c>
      <c r="AV25" s="52">
        <f>ROUND(AW25+AX25,2)</f>
        <v>0</v>
      </c>
      <c r="AW25" s="52">
        <f>ROUND(F25*AO25,2)</f>
        <v>0</v>
      </c>
      <c r="AX25" s="52">
        <f>ROUND(F25*AP25,2)</f>
        <v>0</v>
      </c>
      <c r="AY25" s="54" t="s">
        <v>99</v>
      </c>
      <c r="AZ25" s="54" t="s">
        <v>100</v>
      </c>
      <c r="BA25" s="39" t="s">
        <v>101</v>
      </c>
      <c r="BC25" s="52">
        <f>AW25+AX25</f>
        <v>0</v>
      </c>
      <c r="BD25" s="52">
        <f>G25/(100-BE25)*100</f>
        <v>0</v>
      </c>
      <c r="BE25" s="52">
        <v>0</v>
      </c>
      <c r="BF25" s="52">
        <f>25</f>
        <v>25</v>
      </c>
      <c r="BH25" s="52">
        <f>F25*AO25</f>
        <v>0</v>
      </c>
      <c r="BI25" s="52">
        <f>F25*AP25</f>
        <v>0</v>
      </c>
      <c r="BJ25" s="52">
        <f>F25*G25</f>
        <v>0</v>
      </c>
      <c r="BK25" s="52"/>
      <c r="BL25" s="52"/>
      <c r="BW25" s="52">
        <v>21</v>
      </c>
      <c r="BX25" s="16" t="s">
        <v>133</v>
      </c>
    </row>
    <row r="26" spans="1:76" ht="15" customHeight="1" x14ac:dyDescent="0.25">
      <c r="A26" s="51" t="s">
        <v>134</v>
      </c>
      <c r="B26" s="18" t="s">
        <v>114</v>
      </c>
      <c r="C26" s="8" t="s">
        <v>115</v>
      </c>
      <c r="D26" s="8"/>
      <c r="E26" s="18" t="s">
        <v>112</v>
      </c>
      <c r="F26" s="52">
        <v>10</v>
      </c>
      <c r="G26" s="52">
        <v>0</v>
      </c>
      <c r="H26" s="52">
        <f>ROUND(F26*AO26,2)</f>
        <v>0</v>
      </c>
      <c r="I26" s="52">
        <f>ROUND(F26*AP26,2)</f>
        <v>0</v>
      </c>
      <c r="J26" s="52">
        <f>ROUND(F26*G26,2)</f>
        <v>0</v>
      </c>
      <c r="K26" s="53" t="s">
        <v>97</v>
      </c>
      <c r="Z26" s="52">
        <f>ROUND(IF(AQ26="5",BJ26,0),2)</f>
        <v>0</v>
      </c>
      <c r="AB26" s="52">
        <f>ROUND(IF(AQ26="1",BH26,0),2)</f>
        <v>0</v>
      </c>
      <c r="AC26" s="52">
        <f>ROUND(IF(AQ26="1",BI26,0),2)</f>
        <v>0</v>
      </c>
      <c r="AD26" s="52">
        <f>ROUND(IF(AQ26="7",BH26,0),2)</f>
        <v>0</v>
      </c>
      <c r="AE26" s="52">
        <f>ROUND(IF(AQ26="7",BI26,0),2)</f>
        <v>0</v>
      </c>
      <c r="AF26" s="52">
        <f>ROUND(IF(AQ26="2",BH26,0),2)</f>
        <v>0</v>
      </c>
      <c r="AG26" s="52">
        <f>ROUND(IF(AQ26="2",BI26,0),2)</f>
        <v>0</v>
      </c>
      <c r="AH26" s="52">
        <f>ROUND(IF(AQ26="0",BJ26,0),2)</f>
        <v>0</v>
      </c>
      <c r="AI26" s="39"/>
      <c r="AJ26" s="52">
        <f>IF(AN26=0,J26,0)</f>
        <v>0</v>
      </c>
      <c r="AK26" s="52">
        <f>IF(AN26=12,J26,0)</f>
        <v>0</v>
      </c>
      <c r="AL26" s="52">
        <f>IF(AN26=21,J26,0)</f>
        <v>0</v>
      </c>
      <c r="AN26" s="52">
        <v>21</v>
      </c>
      <c r="AO26" s="52">
        <f>G26*0</f>
        <v>0</v>
      </c>
      <c r="AP26" s="52">
        <f>G26*(1-0)</f>
        <v>0</v>
      </c>
      <c r="AQ26" s="54" t="s">
        <v>98</v>
      </c>
      <c r="AV26" s="52">
        <f>ROUND(AW26+AX26,2)</f>
        <v>0</v>
      </c>
      <c r="AW26" s="52">
        <f>ROUND(F26*AO26,2)</f>
        <v>0</v>
      </c>
      <c r="AX26" s="52">
        <f>ROUND(F26*AP26,2)</f>
        <v>0</v>
      </c>
      <c r="AY26" s="54" t="s">
        <v>99</v>
      </c>
      <c r="AZ26" s="54" t="s">
        <v>100</v>
      </c>
      <c r="BA26" s="39" t="s">
        <v>101</v>
      </c>
      <c r="BC26" s="52">
        <f>AW26+AX26</f>
        <v>0</v>
      </c>
      <c r="BD26" s="52">
        <f>G26/(100-BE26)*100</f>
        <v>0</v>
      </c>
      <c r="BE26" s="52">
        <v>0</v>
      </c>
      <c r="BF26" s="52">
        <f>26</f>
        <v>26</v>
      </c>
      <c r="BH26" s="52">
        <f>F26*AO26</f>
        <v>0</v>
      </c>
      <c r="BI26" s="52">
        <f>F26*AP26</f>
        <v>0</v>
      </c>
      <c r="BJ26" s="52">
        <f>F26*G26</f>
        <v>0</v>
      </c>
      <c r="BK26" s="52"/>
      <c r="BL26" s="52"/>
      <c r="BW26" s="52">
        <v>21</v>
      </c>
      <c r="BX26" s="16" t="s">
        <v>115</v>
      </c>
    </row>
    <row r="27" spans="1:76" ht="15" customHeight="1" x14ac:dyDescent="0.25">
      <c r="A27" s="51" t="s">
        <v>135</v>
      </c>
      <c r="B27" s="18" t="s">
        <v>136</v>
      </c>
      <c r="C27" s="8" t="s">
        <v>137</v>
      </c>
      <c r="D27" s="8"/>
      <c r="E27" s="18" t="s">
        <v>112</v>
      </c>
      <c r="F27" s="52">
        <v>250</v>
      </c>
      <c r="G27" s="52">
        <v>0</v>
      </c>
      <c r="H27" s="52">
        <f>ROUND(F27*AO27,2)</f>
        <v>0</v>
      </c>
      <c r="I27" s="52">
        <f>ROUND(F27*AP27,2)</f>
        <v>0</v>
      </c>
      <c r="J27" s="52">
        <f>ROUND(F27*G27,2)</f>
        <v>0</v>
      </c>
      <c r="K27" s="53" t="s">
        <v>97</v>
      </c>
      <c r="Z27" s="52">
        <f>ROUND(IF(AQ27="5",BJ27,0),2)</f>
        <v>0</v>
      </c>
      <c r="AB27" s="52">
        <f>ROUND(IF(AQ27="1",BH27,0),2)</f>
        <v>0</v>
      </c>
      <c r="AC27" s="52">
        <f>ROUND(IF(AQ27="1",BI27,0),2)</f>
        <v>0</v>
      </c>
      <c r="AD27" s="52">
        <f>ROUND(IF(AQ27="7",BH27,0),2)</f>
        <v>0</v>
      </c>
      <c r="AE27" s="52">
        <f>ROUND(IF(AQ27="7",BI27,0),2)</f>
        <v>0</v>
      </c>
      <c r="AF27" s="52">
        <f>ROUND(IF(AQ27="2",BH27,0),2)</f>
        <v>0</v>
      </c>
      <c r="AG27" s="52">
        <f>ROUND(IF(AQ27="2",BI27,0),2)</f>
        <v>0</v>
      </c>
      <c r="AH27" s="52">
        <f>ROUND(IF(AQ27="0",BJ27,0),2)</f>
        <v>0</v>
      </c>
      <c r="AI27" s="39"/>
      <c r="AJ27" s="52">
        <f>IF(AN27=0,J27,0)</f>
        <v>0</v>
      </c>
      <c r="AK27" s="52">
        <f>IF(AN27=12,J27,0)</f>
        <v>0</v>
      </c>
      <c r="AL27" s="52">
        <f>IF(AN27=21,J27,0)</f>
        <v>0</v>
      </c>
      <c r="AN27" s="52">
        <v>21</v>
      </c>
      <c r="AO27" s="52">
        <f>G27*0</f>
        <v>0</v>
      </c>
      <c r="AP27" s="52">
        <f>G27*(1-0)</f>
        <v>0</v>
      </c>
      <c r="AQ27" s="54" t="s">
        <v>98</v>
      </c>
      <c r="AV27" s="52">
        <f>ROUND(AW27+AX27,2)</f>
        <v>0</v>
      </c>
      <c r="AW27" s="52">
        <f>ROUND(F27*AO27,2)</f>
        <v>0</v>
      </c>
      <c r="AX27" s="52">
        <f>ROUND(F27*AP27,2)</f>
        <v>0</v>
      </c>
      <c r="AY27" s="54" t="s">
        <v>99</v>
      </c>
      <c r="AZ27" s="54" t="s">
        <v>100</v>
      </c>
      <c r="BA27" s="39" t="s">
        <v>101</v>
      </c>
      <c r="BC27" s="52">
        <f>AW27+AX27</f>
        <v>0</v>
      </c>
      <c r="BD27" s="52">
        <f>G27/(100-BE27)*100</f>
        <v>0</v>
      </c>
      <c r="BE27" s="52">
        <v>0</v>
      </c>
      <c r="BF27" s="52">
        <f>27</f>
        <v>27</v>
      </c>
      <c r="BH27" s="52">
        <f>F27*AO27</f>
        <v>0</v>
      </c>
      <c r="BI27" s="52">
        <f>F27*AP27</f>
        <v>0</v>
      </c>
      <c r="BJ27" s="52">
        <f>F27*G27</f>
        <v>0</v>
      </c>
      <c r="BK27" s="52"/>
      <c r="BL27" s="52"/>
      <c r="BW27" s="52">
        <v>21</v>
      </c>
      <c r="BX27" s="16" t="s">
        <v>137</v>
      </c>
    </row>
    <row r="28" spans="1:76" ht="15" customHeight="1" x14ac:dyDescent="0.25">
      <c r="A28" s="51" t="s">
        <v>138</v>
      </c>
      <c r="B28" s="18" t="s">
        <v>139</v>
      </c>
      <c r="C28" s="8" t="s">
        <v>140</v>
      </c>
      <c r="D28" s="8"/>
      <c r="E28" s="18" t="s">
        <v>112</v>
      </c>
      <c r="F28" s="52">
        <v>75</v>
      </c>
      <c r="G28" s="52">
        <v>0</v>
      </c>
      <c r="H28" s="52">
        <f>ROUND(F28*AO28,2)</f>
        <v>0</v>
      </c>
      <c r="I28" s="52">
        <f>ROUND(F28*AP28,2)</f>
        <v>0</v>
      </c>
      <c r="J28" s="52">
        <f>ROUND(F28*G28,2)</f>
        <v>0</v>
      </c>
      <c r="K28" s="53" t="s">
        <v>97</v>
      </c>
      <c r="Z28" s="52">
        <f>ROUND(IF(AQ28="5",BJ28,0),2)</f>
        <v>0</v>
      </c>
      <c r="AB28" s="52">
        <f>ROUND(IF(AQ28="1",BH28,0),2)</f>
        <v>0</v>
      </c>
      <c r="AC28" s="52">
        <f>ROUND(IF(AQ28="1",BI28,0),2)</f>
        <v>0</v>
      </c>
      <c r="AD28" s="52">
        <f>ROUND(IF(AQ28="7",BH28,0),2)</f>
        <v>0</v>
      </c>
      <c r="AE28" s="52">
        <f>ROUND(IF(AQ28="7",BI28,0),2)</f>
        <v>0</v>
      </c>
      <c r="AF28" s="52">
        <f>ROUND(IF(AQ28="2",BH28,0),2)</f>
        <v>0</v>
      </c>
      <c r="AG28" s="52">
        <f>ROUND(IF(AQ28="2",BI28,0),2)</f>
        <v>0</v>
      </c>
      <c r="AH28" s="52">
        <f>ROUND(IF(AQ28="0",BJ28,0),2)</f>
        <v>0</v>
      </c>
      <c r="AI28" s="39"/>
      <c r="AJ28" s="52">
        <f>IF(AN28=0,J28,0)</f>
        <v>0</v>
      </c>
      <c r="AK28" s="52">
        <f>IF(AN28=12,J28,0)</f>
        <v>0</v>
      </c>
      <c r="AL28" s="52">
        <f>IF(AN28=21,J28,0)</f>
        <v>0</v>
      </c>
      <c r="AN28" s="52">
        <v>21</v>
      </c>
      <c r="AO28" s="52">
        <f>G28*0</f>
        <v>0</v>
      </c>
      <c r="AP28" s="52">
        <f>G28*(1-0)</f>
        <v>0</v>
      </c>
      <c r="AQ28" s="54" t="s">
        <v>98</v>
      </c>
      <c r="AV28" s="52">
        <f>ROUND(AW28+AX28,2)</f>
        <v>0</v>
      </c>
      <c r="AW28" s="52">
        <f>ROUND(F28*AO28,2)</f>
        <v>0</v>
      </c>
      <c r="AX28" s="52">
        <f>ROUND(F28*AP28,2)</f>
        <v>0</v>
      </c>
      <c r="AY28" s="54" t="s">
        <v>99</v>
      </c>
      <c r="AZ28" s="54" t="s">
        <v>100</v>
      </c>
      <c r="BA28" s="39" t="s">
        <v>101</v>
      </c>
      <c r="BC28" s="52">
        <f>AW28+AX28</f>
        <v>0</v>
      </c>
      <c r="BD28" s="52">
        <f>G28/(100-BE28)*100</f>
        <v>0</v>
      </c>
      <c r="BE28" s="52">
        <v>0</v>
      </c>
      <c r="BF28" s="52">
        <f>28</f>
        <v>28</v>
      </c>
      <c r="BH28" s="52">
        <f>F28*AO28</f>
        <v>0</v>
      </c>
      <c r="BI28" s="52">
        <f>F28*AP28</f>
        <v>0</v>
      </c>
      <c r="BJ28" s="52">
        <f>F28*G28</f>
        <v>0</v>
      </c>
      <c r="BK28" s="52"/>
      <c r="BL28" s="52"/>
      <c r="BW28" s="52">
        <v>21</v>
      </c>
      <c r="BX28" s="16" t="s">
        <v>140</v>
      </c>
    </row>
    <row r="29" spans="1:76" ht="15" customHeight="1" x14ac:dyDescent="0.25">
      <c r="A29" s="51" t="s">
        <v>141</v>
      </c>
      <c r="B29" s="18" t="s">
        <v>120</v>
      </c>
      <c r="C29" s="8" t="s">
        <v>121</v>
      </c>
      <c r="D29" s="8"/>
      <c r="E29" s="18" t="s">
        <v>112</v>
      </c>
      <c r="F29" s="52">
        <v>250</v>
      </c>
      <c r="G29" s="52">
        <v>0</v>
      </c>
      <c r="H29" s="52">
        <f>ROUND(F29*AO29,2)</f>
        <v>0</v>
      </c>
      <c r="I29" s="52">
        <f>ROUND(F29*AP29,2)</f>
        <v>0</v>
      </c>
      <c r="J29" s="52">
        <f>ROUND(F29*G29,2)</f>
        <v>0</v>
      </c>
      <c r="K29" s="53" t="s">
        <v>97</v>
      </c>
      <c r="Z29" s="52">
        <f>ROUND(IF(AQ29="5",BJ29,0),2)</f>
        <v>0</v>
      </c>
      <c r="AB29" s="52">
        <f>ROUND(IF(AQ29="1",BH29,0),2)</f>
        <v>0</v>
      </c>
      <c r="AC29" s="52">
        <f>ROUND(IF(AQ29="1",BI29,0),2)</f>
        <v>0</v>
      </c>
      <c r="AD29" s="52">
        <f>ROUND(IF(AQ29="7",BH29,0),2)</f>
        <v>0</v>
      </c>
      <c r="AE29" s="52">
        <f>ROUND(IF(AQ29="7",BI29,0),2)</f>
        <v>0</v>
      </c>
      <c r="AF29" s="52">
        <f>ROUND(IF(AQ29="2",BH29,0),2)</f>
        <v>0</v>
      </c>
      <c r="AG29" s="52">
        <f>ROUND(IF(AQ29="2",BI29,0),2)</f>
        <v>0</v>
      </c>
      <c r="AH29" s="52">
        <f>ROUND(IF(AQ29="0",BJ29,0),2)</f>
        <v>0</v>
      </c>
      <c r="AI29" s="39"/>
      <c r="AJ29" s="52">
        <f>IF(AN29=0,J29,0)</f>
        <v>0</v>
      </c>
      <c r="AK29" s="52">
        <f>IF(AN29=12,J29,0)</f>
        <v>0</v>
      </c>
      <c r="AL29" s="52">
        <f>IF(AN29=21,J29,0)</f>
        <v>0</v>
      </c>
      <c r="AN29" s="52">
        <v>21</v>
      </c>
      <c r="AO29" s="52">
        <f>G29*0</f>
        <v>0</v>
      </c>
      <c r="AP29" s="52">
        <f>G29*(1-0)</f>
        <v>0</v>
      </c>
      <c r="AQ29" s="54" t="s">
        <v>98</v>
      </c>
      <c r="AV29" s="52">
        <f>ROUND(AW29+AX29,2)</f>
        <v>0</v>
      </c>
      <c r="AW29" s="52">
        <f>ROUND(F29*AO29,2)</f>
        <v>0</v>
      </c>
      <c r="AX29" s="52">
        <f>ROUND(F29*AP29,2)</f>
        <v>0</v>
      </c>
      <c r="AY29" s="54" t="s">
        <v>99</v>
      </c>
      <c r="AZ29" s="54" t="s">
        <v>100</v>
      </c>
      <c r="BA29" s="39" t="s">
        <v>101</v>
      </c>
      <c r="BC29" s="52">
        <f>AW29+AX29</f>
        <v>0</v>
      </c>
      <c r="BD29" s="52">
        <f>G29/(100-BE29)*100</f>
        <v>0</v>
      </c>
      <c r="BE29" s="52">
        <v>0</v>
      </c>
      <c r="BF29" s="52">
        <f>29</f>
        <v>29</v>
      </c>
      <c r="BH29" s="52">
        <f>F29*AO29</f>
        <v>0</v>
      </c>
      <c r="BI29" s="52">
        <f>F29*AP29</f>
        <v>0</v>
      </c>
      <c r="BJ29" s="52">
        <f>F29*G29</f>
        <v>0</v>
      </c>
      <c r="BK29" s="52"/>
      <c r="BL29" s="52"/>
      <c r="BW29" s="52">
        <v>21</v>
      </c>
      <c r="BX29" s="16" t="s">
        <v>121</v>
      </c>
    </row>
    <row r="30" spans="1:76" ht="15" customHeight="1" x14ac:dyDescent="0.25">
      <c r="A30" s="47"/>
      <c r="B30" s="48" t="s">
        <v>142</v>
      </c>
      <c r="C30" s="94" t="s">
        <v>143</v>
      </c>
      <c r="D30" s="94"/>
      <c r="E30" s="49" t="s">
        <v>56</v>
      </c>
      <c r="F30" s="49" t="s">
        <v>56</v>
      </c>
      <c r="G30" s="49" t="s">
        <v>56</v>
      </c>
      <c r="H30" s="34">
        <f>SUM(H31:H39)</f>
        <v>0</v>
      </c>
      <c r="I30" s="34">
        <f>SUM(I31:I39)</f>
        <v>0</v>
      </c>
      <c r="J30" s="34">
        <f>SUM(J31:J39)</f>
        <v>0</v>
      </c>
      <c r="K30" s="50"/>
      <c r="AI30" s="39"/>
      <c r="AS30" s="34">
        <f>SUM(AJ31:AJ39)</f>
        <v>0</v>
      </c>
      <c r="AT30" s="34">
        <f>SUM(AK31:AK39)</f>
        <v>0</v>
      </c>
      <c r="AU30" s="34">
        <f>SUM(AL31:AL39)</f>
        <v>0</v>
      </c>
    </row>
    <row r="31" spans="1:76" ht="15" customHeight="1" x14ac:dyDescent="0.25">
      <c r="A31" s="51" t="s">
        <v>144</v>
      </c>
      <c r="B31" s="18" t="s">
        <v>145</v>
      </c>
      <c r="C31" s="8" t="s">
        <v>146</v>
      </c>
      <c r="D31" s="8"/>
      <c r="E31" s="18" t="s">
        <v>96</v>
      </c>
      <c r="F31" s="52">
        <v>8</v>
      </c>
      <c r="G31" s="52">
        <v>0</v>
      </c>
      <c r="H31" s="52">
        <f>ROUND(F31*AO31,2)</f>
        <v>0</v>
      </c>
      <c r="I31" s="52">
        <f>ROUND(F31*AP31,2)</f>
        <v>0</v>
      </c>
      <c r="J31" s="52">
        <f>ROUND(F31*G31,2)</f>
        <v>0</v>
      </c>
      <c r="K31" s="53" t="s">
        <v>97</v>
      </c>
      <c r="Z31" s="52">
        <f>ROUND(IF(AQ31="5",BJ31,0),2)</f>
        <v>0</v>
      </c>
      <c r="AB31" s="52">
        <f>ROUND(IF(AQ31="1",BH31,0),2)</f>
        <v>0</v>
      </c>
      <c r="AC31" s="52">
        <f>ROUND(IF(AQ31="1",BI31,0),2)</f>
        <v>0</v>
      </c>
      <c r="AD31" s="52">
        <f>ROUND(IF(AQ31="7",BH31,0),2)</f>
        <v>0</v>
      </c>
      <c r="AE31" s="52">
        <f>ROUND(IF(AQ31="7",BI31,0),2)</f>
        <v>0</v>
      </c>
      <c r="AF31" s="52">
        <f>ROUND(IF(AQ31="2",BH31,0),2)</f>
        <v>0</v>
      </c>
      <c r="AG31" s="52">
        <f>ROUND(IF(AQ31="2",BI31,0),2)</f>
        <v>0</v>
      </c>
      <c r="AH31" s="52">
        <f>ROUND(IF(AQ31="0",BJ31,0),2)</f>
        <v>0</v>
      </c>
      <c r="AI31" s="39"/>
      <c r="AJ31" s="52">
        <f>IF(AN31=0,J31,0)</f>
        <v>0</v>
      </c>
      <c r="AK31" s="52">
        <f>IF(AN31=12,J31,0)</f>
        <v>0</v>
      </c>
      <c r="AL31" s="52">
        <f>IF(AN31=21,J31,0)</f>
        <v>0</v>
      </c>
      <c r="AN31" s="52">
        <v>21</v>
      </c>
      <c r="AO31" s="52">
        <f>G31*0</f>
        <v>0</v>
      </c>
      <c r="AP31" s="52">
        <f>G31*(1-0)</f>
        <v>0</v>
      </c>
      <c r="AQ31" s="54" t="s">
        <v>98</v>
      </c>
      <c r="AV31" s="52">
        <f>ROUND(AW31+AX31,2)</f>
        <v>0</v>
      </c>
      <c r="AW31" s="52">
        <f>ROUND(F31*AO31,2)</f>
        <v>0</v>
      </c>
      <c r="AX31" s="52">
        <f>ROUND(F31*AP31,2)</f>
        <v>0</v>
      </c>
      <c r="AY31" s="54" t="s">
        <v>147</v>
      </c>
      <c r="AZ31" s="54" t="s">
        <v>100</v>
      </c>
      <c r="BA31" s="39" t="s">
        <v>101</v>
      </c>
      <c r="BC31" s="52">
        <f>AW31+AX31</f>
        <v>0</v>
      </c>
      <c r="BD31" s="52">
        <f>G31/(100-BE31)*100</f>
        <v>0</v>
      </c>
      <c r="BE31" s="52">
        <v>0</v>
      </c>
      <c r="BF31" s="52">
        <f>31</f>
        <v>31</v>
      </c>
      <c r="BH31" s="52">
        <f>F31*AO31</f>
        <v>0</v>
      </c>
      <c r="BI31" s="52">
        <f>F31*AP31</f>
        <v>0</v>
      </c>
      <c r="BJ31" s="52">
        <f>F31*G31</f>
        <v>0</v>
      </c>
      <c r="BK31" s="52"/>
      <c r="BL31" s="52"/>
      <c r="BW31" s="52">
        <v>21</v>
      </c>
      <c r="BX31" s="16" t="s">
        <v>146</v>
      </c>
    </row>
    <row r="32" spans="1:76" ht="13.5" customHeight="1" x14ac:dyDescent="0.25">
      <c r="A32" s="55"/>
      <c r="B32" s="56" t="s">
        <v>102</v>
      </c>
      <c r="C32" s="95" t="s">
        <v>148</v>
      </c>
      <c r="D32" s="95"/>
      <c r="E32" s="95"/>
      <c r="F32" s="95"/>
      <c r="G32" s="95"/>
      <c r="H32" s="95"/>
      <c r="I32" s="95"/>
      <c r="J32" s="95"/>
      <c r="K32" s="95"/>
    </row>
    <row r="33" spans="1:76" ht="15" customHeight="1" x14ac:dyDescent="0.25">
      <c r="A33" s="51" t="s">
        <v>149</v>
      </c>
      <c r="B33" s="18" t="s">
        <v>150</v>
      </c>
      <c r="C33" s="8" t="s">
        <v>151</v>
      </c>
      <c r="D33" s="8"/>
      <c r="E33" s="18" t="s">
        <v>152</v>
      </c>
      <c r="F33" s="52">
        <v>2</v>
      </c>
      <c r="G33" s="52">
        <v>0</v>
      </c>
      <c r="H33" s="52">
        <f>ROUND(F33*AO33,2)</f>
        <v>0</v>
      </c>
      <c r="I33" s="52">
        <f>ROUND(F33*AP33,2)</f>
        <v>0</v>
      </c>
      <c r="J33" s="52">
        <f>ROUND(F33*G33,2)</f>
        <v>0</v>
      </c>
      <c r="K33" s="53" t="s">
        <v>97</v>
      </c>
      <c r="Z33" s="52">
        <f>ROUND(IF(AQ33="5",BJ33,0),2)</f>
        <v>0</v>
      </c>
      <c r="AB33" s="52">
        <f>ROUND(IF(AQ33="1",BH33,0),2)</f>
        <v>0</v>
      </c>
      <c r="AC33" s="52">
        <f>ROUND(IF(AQ33="1",BI33,0),2)</f>
        <v>0</v>
      </c>
      <c r="AD33" s="52">
        <f>ROUND(IF(AQ33="7",BH33,0),2)</f>
        <v>0</v>
      </c>
      <c r="AE33" s="52">
        <f>ROUND(IF(AQ33="7",BI33,0),2)</f>
        <v>0</v>
      </c>
      <c r="AF33" s="52">
        <f>ROUND(IF(AQ33="2",BH33,0),2)</f>
        <v>0</v>
      </c>
      <c r="AG33" s="52">
        <f>ROUND(IF(AQ33="2",BI33,0),2)</f>
        <v>0</v>
      </c>
      <c r="AH33" s="52">
        <f>ROUND(IF(AQ33="0",BJ33,0),2)</f>
        <v>0</v>
      </c>
      <c r="AI33" s="39"/>
      <c r="AJ33" s="52">
        <f>IF(AN33=0,J33,0)</f>
        <v>0</v>
      </c>
      <c r="AK33" s="52">
        <f>IF(AN33=12,J33,0)</f>
        <v>0</v>
      </c>
      <c r="AL33" s="52">
        <f>IF(AN33=21,J33,0)</f>
        <v>0</v>
      </c>
      <c r="AN33" s="52">
        <v>21</v>
      </c>
      <c r="AO33" s="52">
        <f>G33*0.568157303</f>
        <v>0</v>
      </c>
      <c r="AP33" s="52">
        <f>G33*(1-0.568157303)</f>
        <v>0</v>
      </c>
      <c r="AQ33" s="54" t="s">
        <v>98</v>
      </c>
      <c r="AV33" s="52">
        <f>ROUND(AW33+AX33,2)</f>
        <v>0</v>
      </c>
      <c r="AW33" s="52">
        <f>ROUND(F33*AO33,2)</f>
        <v>0</v>
      </c>
      <c r="AX33" s="52">
        <f>ROUND(F33*AP33,2)</f>
        <v>0</v>
      </c>
      <c r="AY33" s="54" t="s">
        <v>147</v>
      </c>
      <c r="AZ33" s="54" t="s">
        <v>100</v>
      </c>
      <c r="BA33" s="39" t="s">
        <v>101</v>
      </c>
      <c r="BC33" s="52">
        <f>AW33+AX33</f>
        <v>0</v>
      </c>
      <c r="BD33" s="52">
        <f>G33/(100-BE33)*100</f>
        <v>0</v>
      </c>
      <c r="BE33" s="52">
        <v>0</v>
      </c>
      <c r="BF33" s="52">
        <f>33</f>
        <v>33</v>
      </c>
      <c r="BH33" s="52">
        <f>F33*AO33</f>
        <v>0</v>
      </c>
      <c r="BI33" s="52">
        <f>F33*AP33</f>
        <v>0</v>
      </c>
      <c r="BJ33" s="52">
        <f>F33*G33</f>
        <v>0</v>
      </c>
      <c r="BK33" s="52"/>
      <c r="BL33" s="52"/>
      <c r="BW33" s="52">
        <v>21</v>
      </c>
      <c r="BX33" s="16" t="s">
        <v>151</v>
      </c>
    </row>
    <row r="34" spans="1:76" ht="13.5" customHeight="1" x14ac:dyDescent="0.25">
      <c r="A34" s="55"/>
      <c r="B34" s="56" t="s">
        <v>102</v>
      </c>
      <c r="C34" s="95" t="s">
        <v>153</v>
      </c>
      <c r="D34" s="95"/>
      <c r="E34" s="95"/>
      <c r="F34" s="95"/>
      <c r="G34" s="95"/>
      <c r="H34" s="95"/>
      <c r="I34" s="95"/>
      <c r="J34" s="95"/>
      <c r="K34" s="95"/>
    </row>
    <row r="35" spans="1:76" ht="15" customHeight="1" x14ac:dyDescent="0.25">
      <c r="A35" s="51" t="s">
        <v>154</v>
      </c>
      <c r="B35" s="18" t="s">
        <v>155</v>
      </c>
      <c r="C35" s="8" t="s">
        <v>156</v>
      </c>
      <c r="D35" s="8"/>
      <c r="E35" s="18" t="s">
        <v>112</v>
      </c>
      <c r="F35" s="52">
        <v>350</v>
      </c>
      <c r="G35" s="52">
        <v>0</v>
      </c>
      <c r="H35" s="52">
        <f>ROUND(F35*AO35,2)</f>
        <v>0</v>
      </c>
      <c r="I35" s="52">
        <f>ROUND(F35*AP35,2)</f>
        <v>0</v>
      </c>
      <c r="J35" s="52">
        <f>ROUND(F35*G35,2)</f>
        <v>0</v>
      </c>
      <c r="K35" s="53" t="s">
        <v>97</v>
      </c>
      <c r="Z35" s="52">
        <f>ROUND(IF(AQ35="5",BJ35,0),2)</f>
        <v>0</v>
      </c>
      <c r="AB35" s="52">
        <f>ROUND(IF(AQ35="1",BH35,0),2)</f>
        <v>0</v>
      </c>
      <c r="AC35" s="52">
        <f>ROUND(IF(AQ35="1",BI35,0),2)</f>
        <v>0</v>
      </c>
      <c r="AD35" s="52">
        <f>ROUND(IF(AQ35="7",BH35,0),2)</f>
        <v>0</v>
      </c>
      <c r="AE35" s="52">
        <f>ROUND(IF(AQ35="7",BI35,0),2)</f>
        <v>0</v>
      </c>
      <c r="AF35" s="52">
        <f>ROUND(IF(AQ35="2",BH35,0),2)</f>
        <v>0</v>
      </c>
      <c r="AG35" s="52">
        <f>ROUND(IF(AQ35="2",BI35,0),2)</f>
        <v>0</v>
      </c>
      <c r="AH35" s="52">
        <f>ROUND(IF(AQ35="0",BJ35,0),2)</f>
        <v>0</v>
      </c>
      <c r="AI35" s="39"/>
      <c r="AJ35" s="52">
        <f>IF(AN35=0,J35,0)</f>
        <v>0</v>
      </c>
      <c r="AK35" s="52">
        <f>IF(AN35=12,J35,0)</f>
        <v>0</v>
      </c>
      <c r="AL35" s="52">
        <f>IF(AN35=21,J35,0)</f>
        <v>0</v>
      </c>
      <c r="AN35" s="52">
        <v>21</v>
      </c>
      <c r="AO35" s="52">
        <f>G35*0</f>
        <v>0</v>
      </c>
      <c r="AP35" s="52">
        <f>G35*(1-0)</f>
        <v>0</v>
      </c>
      <c r="AQ35" s="54" t="s">
        <v>98</v>
      </c>
      <c r="AV35" s="52">
        <f>ROUND(AW35+AX35,2)</f>
        <v>0</v>
      </c>
      <c r="AW35" s="52">
        <f>ROUND(F35*AO35,2)</f>
        <v>0</v>
      </c>
      <c r="AX35" s="52">
        <f>ROUND(F35*AP35,2)</f>
        <v>0</v>
      </c>
      <c r="AY35" s="54" t="s">
        <v>147</v>
      </c>
      <c r="AZ35" s="54" t="s">
        <v>100</v>
      </c>
      <c r="BA35" s="39" t="s">
        <v>101</v>
      </c>
      <c r="BC35" s="52">
        <f>AW35+AX35</f>
        <v>0</v>
      </c>
      <c r="BD35" s="52">
        <f>G35/(100-BE35)*100</f>
        <v>0</v>
      </c>
      <c r="BE35" s="52">
        <v>0</v>
      </c>
      <c r="BF35" s="52">
        <f>35</f>
        <v>35</v>
      </c>
      <c r="BH35" s="52">
        <f>F35*AO35</f>
        <v>0</v>
      </c>
      <c r="BI35" s="52">
        <f>F35*AP35</f>
        <v>0</v>
      </c>
      <c r="BJ35" s="52">
        <f>F35*G35</f>
        <v>0</v>
      </c>
      <c r="BK35" s="52"/>
      <c r="BL35" s="52"/>
      <c r="BW35" s="52">
        <v>21</v>
      </c>
      <c r="BX35" s="16" t="s">
        <v>156</v>
      </c>
    </row>
    <row r="36" spans="1:76" ht="13.5" customHeight="1" x14ac:dyDescent="0.25">
      <c r="A36" s="55"/>
      <c r="B36" s="56" t="s">
        <v>102</v>
      </c>
      <c r="C36" s="95" t="s">
        <v>157</v>
      </c>
      <c r="D36" s="95"/>
      <c r="E36" s="95"/>
      <c r="F36" s="95"/>
      <c r="G36" s="95"/>
      <c r="H36" s="95"/>
      <c r="I36" s="95"/>
      <c r="J36" s="95"/>
      <c r="K36" s="95"/>
    </row>
    <row r="37" spans="1:76" ht="15" customHeight="1" x14ac:dyDescent="0.25">
      <c r="A37" s="51" t="s">
        <v>158</v>
      </c>
      <c r="B37" s="18" t="s">
        <v>159</v>
      </c>
      <c r="C37" s="8" t="s">
        <v>160</v>
      </c>
      <c r="D37" s="8"/>
      <c r="E37" s="18" t="s">
        <v>112</v>
      </c>
      <c r="F37" s="52">
        <v>350</v>
      </c>
      <c r="G37" s="52">
        <v>0</v>
      </c>
      <c r="H37" s="52">
        <f>ROUND(F37*AO37,2)</f>
        <v>0</v>
      </c>
      <c r="I37" s="52">
        <f>ROUND(F37*AP37,2)</f>
        <v>0</v>
      </c>
      <c r="J37" s="52">
        <f>ROUND(F37*G37,2)</f>
        <v>0</v>
      </c>
      <c r="K37" s="53" t="s">
        <v>97</v>
      </c>
      <c r="Z37" s="52">
        <f>ROUND(IF(AQ37="5",BJ37,0),2)</f>
        <v>0</v>
      </c>
      <c r="AB37" s="52">
        <f>ROUND(IF(AQ37="1",BH37,0),2)</f>
        <v>0</v>
      </c>
      <c r="AC37" s="52">
        <f>ROUND(IF(AQ37="1",BI37,0),2)</f>
        <v>0</v>
      </c>
      <c r="AD37" s="52">
        <f>ROUND(IF(AQ37="7",BH37,0),2)</f>
        <v>0</v>
      </c>
      <c r="AE37" s="52">
        <f>ROUND(IF(AQ37="7",BI37,0),2)</f>
        <v>0</v>
      </c>
      <c r="AF37" s="52">
        <f>ROUND(IF(AQ37="2",BH37,0),2)</f>
        <v>0</v>
      </c>
      <c r="AG37" s="52">
        <f>ROUND(IF(AQ37="2",BI37,0),2)</f>
        <v>0</v>
      </c>
      <c r="AH37" s="52">
        <f>ROUND(IF(AQ37="0",BJ37,0),2)</f>
        <v>0</v>
      </c>
      <c r="AI37" s="39"/>
      <c r="AJ37" s="52">
        <f>IF(AN37=0,J37,0)</f>
        <v>0</v>
      </c>
      <c r="AK37" s="52">
        <f>IF(AN37=12,J37,0)</f>
        <v>0</v>
      </c>
      <c r="AL37" s="52">
        <f>IF(AN37=21,J37,0)</f>
        <v>0</v>
      </c>
      <c r="AN37" s="52">
        <v>21</v>
      </c>
      <c r="AO37" s="52">
        <f>G37*0</f>
        <v>0</v>
      </c>
      <c r="AP37" s="52">
        <f>G37*(1-0)</f>
        <v>0</v>
      </c>
      <c r="AQ37" s="54" t="s">
        <v>98</v>
      </c>
      <c r="AV37" s="52">
        <f>ROUND(AW37+AX37,2)</f>
        <v>0</v>
      </c>
      <c r="AW37" s="52">
        <f>ROUND(F37*AO37,2)</f>
        <v>0</v>
      </c>
      <c r="AX37" s="52">
        <f>ROUND(F37*AP37,2)</f>
        <v>0</v>
      </c>
      <c r="AY37" s="54" t="s">
        <v>147</v>
      </c>
      <c r="AZ37" s="54" t="s">
        <v>100</v>
      </c>
      <c r="BA37" s="39" t="s">
        <v>101</v>
      </c>
      <c r="BC37" s="52">
        <f>AW37+AX37</f>
        <v>0</v>
      </c>
      <c r="BD37" s="52">
        <f>G37/(100-BE37)*100</f>
        <v>0</v>
      </c>
      <c r="BE37" s="52">
        <v>0</v>
      </c>
      <c r="BF37" s="52">
        <f>37</f>
        <v>37</v>
      </c>
      <c r="BH37" s="52">
        <f>F37*AO37</f>
        <v>0</v>
      </c>
      <c r="BI37" s="52">
        <f>F37*AP37</f>
        <v>0</v>
      </c>
      <c r="BJ37" s="52">
        <f>F37*G37</f>
        <v>0</v>
      </c>
      <c r="BK37" s="52"/>
      <c r="BL37" s="52"/>
      <c r="BW37" s="52">
        <v>21</v>
      </c>
      <c r="BX37" s="16" t="s">
        <v>160</v>
      </c>
    </row>
    <row r="38" spans="1:76" ht="15" customHeight="1" x14ac:dyDescent="0.25">
      <c r="A38" s="51" t="s">
        <v>161</v>
      </c>
      <c r="B38" s="18" t="s">
        <v>162</v>
      </c>
      <c r="C38" s="8" t="s">
        <v>163</v>
      </c>
      <c r="D38" s="8"/>
      <c r="E38" s="18" t="s">
        <v>164</v>
      </c>
      <c r="F38" s="52">
        <v>180</v>
      </c>
      <c r="G38" s="52">
        <v>0</v>
      </c>
      <c r="H38" s="52">
        <f>ROUND(F38*AO38,2)</f>
        <v>0</v>
      </c>
      <c r="I38" s="52">
        <f>ROUND(F38*AP38,2)</f>
        <v>0</v>
      </c>
      <c r="J38" s="52">
        <f>ROUND(F38*G38,2)</f>
        <v>0</v>
      </c>
      <c r="K38" s="53" t="s">
        <v>97</v>
      </c>
      <c r="Z38" s="52">
        <f>ROUND(IF(AQ38="5",BJ38,0),2)</f>
        <v>0</v>
      </c>
      <c r="AB38" s="52">
        <f>ROUND(IF(AQ38="1",BH38,0),2)</f>
        <v>0</v>
      </c>
      <c r="AC38" s="52">
        <f>ROUND(IF(AQ38="1",BI38,0),2)</f>
        <v>0</v>
      </c>
      <c r="AD38" s="52">
        <f>ROUND(IF(AQ38="7",BH38,0),2)</f>
        <v>0</v>
      </c>
      <c r="AE38" s="52">
        <f>ROUND(IF(AQ38="7",BI38,0),2)</f>
        <v>0</v>
      </c>
      <c r="AF38" s="52">
        <f>ROUND(IF(AQ38="2",BH38,0),2)</f>
        <v>0</v>
      </c>
      <c r="AG38" s="52">
        <f>ROUND(IF(AQ38="2",BI38,0),2)</f>
        <v>0</v>
      </c>
      <c r="AH38" s="52">
        <f>ROUND(IF(AQ38="0",BJ38,0),2)</f>
        <v>0</v>
      </c>
      <c r="AI38" s="39"/>
      <c r="AJ38" s="52">
        <f>IF(AN38=0,J38,0)</f>
        <v>0</v>
      </c>
      <c r="AK38" s="52">
        <f>IF(AN38=12,J38,0)</f>
        <v>0</v>
      </c>
      <c r="AL38" s="52">
        <f>IF(AN38=21,J38,0)</f>
        <v>0</v>
      </c>
      <c r="AN38" s="52">
        <v>21</v>
      </c>
      <c r="AO38" s="52">
        <f>G38*0</f>
        <v>0</v>
      </c>
      <c r="AP38" s="52">
        <f>G38*(1-0)</f>
        <v>0</v>
      </c>
      <c r="AQ38" s="54" t="s">
        <v>98</v>
      </c>
      <c r="AV38" s="52">
        <f>ROUND(AW38+AX38,2)</f>
        <v>0</v>
      </c>
      <c r="AW38" s="52">
        <f>ROUND(F38*AO38,2)</f>
        <v>0</v>
      </c>
      <c r="AX38" s="52">
        <f>ROUND(F38*AP38,2)</f>
        <v>0</v>
      </c>
      <c r="AY38" s="54" t="s">
        <v>147</v>
      </c>
      <c r="AZ38" s="54" t="s">
        <v>100</v>
      </c>
      <c r="BA38" s="39" t="s">
        <v>101</v>
      </c>
      <c r="BC38" s="52">
        <f>AW38+AX38</f>
        <v>0</v>
      </c>
      <c r="BD38" s="52">
        <f>G38/(100-BE38)*100</f>
        <v>0</v>
      </c>
      <c r="BE38" s="52">
        <v>0</v>
      </c>
      <c r="BF38" s="52">
        <f>38</f>
        <v>38</v>
      </c>
      <c r="BH38" s="52">
        <f>F38*AO38</f>
        <v>0</v>
      </c>
      <c r="BI38" s="52">
        <f>F38*AP38</f>
        <v>0</v>
      </c>
      <c r="BJ38" s="52">
        <f>F38*G38</f>
        <v>0</v>
      </c>
      <c r="BK38" s="52"/>
      <c r="BL38" s="52"/>
      <c r="BW38" s="52">
        <v>21</v>
      </c>
      <c r="BX38" s="16" t="s">
        <v>163</v>
      </c>
    </row>
    <row r="39" spans="1:76" ht="15" customHeight="1" x14ac:dyDescent="0.25">
      <c r="A39" s="51" t="s">
        <v>165</v>
      </c>
      <c r="B39" s="18" t="s">
        <v>166</v>
      </c>
      <c r="C39" s="8" t="s">
        <v>167</v>
      </c>
      <c r="D39" s="8"/>
      <c r="E39" s="18" t="s">
        <v>152</v>
      </c>
      <c r="F39" s="52">
        <v>80</v>
      </c>
      <c r="G39" s="52">
        <v>0</v>
      </c>
      <c r="H39" s="52">
        <f>ROUND(F39*AO39,2)</f>
        <v>0</v>
      </c>
      <c r="I39" s="52">
        <f>ROUND(F39*AP39,2)</f>
        <v>0</v>
      </c>
      <c r="J39" s="52">
        <f>ROUND(F39*G39,2)</f>
        <v>0</v>
      </c>
      <c r="K39" s="53" t="s">
        <v>97</v>
      </c>
      <c r="Z39" s="52">
        <f>ROUND(IF(AQ39="5",BJ39,0),2)</f>
        <v>0</v>
      </c>
      <c r="AB39" s="52">
        <f>ROUND(IF(AQ39="1",BH39,0),2)</f>
        <v>0</v>
      </c>
      <c r="AC39" s="52">
        <f>ROUND(IF(AQ39="1",BI39,0),2)</f>
        <v>0</v>
      </c>
      <c r="AD39" s="52">
        <f>ROUND(IF(AQ39="7",BH39,0),2)</f>
        <v>0</v>
      </c>
      <c r="AE39" s="52">
        <f>ROUND(IF(AQ39="7",BI39,0),2)</f>
        <v>0</v>
      </c>
      <c r="AF39" s="52">
        <f>ROUND(IF(AQ39="2",BH39,0),2)</f>
        <v>0</v>
      </c>
      <c r="AG39" s="52">
        <f>ROUND(IF(AQ39="2",BI39,0),2)</f>
        <v>0</v>
      </c>
      <c r="AH39" s="52">
        <f>ROUND(IF(AQ39="0",BJ39,0),2)</f>
        <v>0</v>
      </c>
      <c r="AI39" s="39"/>
      <c r="AJ39" s="52">
        <f>IF(AN39=0,J39,0)</f>
        <v>0</v>
      </c>
      <c r="AK39" s="52">
        <f>IF(AN39=12,J39,0)</f>
        <v>0</v>
      </c>
      <c r="AL39" s="52">
        <f>IF(AN39=21,J39,0)</f>
        <v>0</v>
      </c>
      <c r="AN39" s="52">
        <v>21</v>
      </c>
      <c r="AO39" s="52">
        <f>G39*0</f>
        <v>0</v>
      </c>
      <c r="AP39" s="52">
        <f>G39*(1-0)</f>
        <v>0</v>
      </c>
      <c r="AQ39" s="54" t="s">
        <v>98</v>
      </c>
      <c r="AV39" s="52">
        <f>ROUND(AW39+AX39,2)</f>
        <v>0</v>
      </c>
      <c r="AW39" s="52">
        <f>ROUND(F39*AO39,2)</f>
        <v>0</v>
      </c>
      <c r="AX39" s="52">
        <f>ROUND(F39*AP39,2)</f>
        <v>0</v>
      </c>
      <c r="AY39" s="54" t="s">
        <v>147</v>
      </c>
      <c r="AZ39" s="54" t="s">
        <v>100</v>
      </c>
      <c r="BA39" s="39" t="s">
        <v>101</v>
      </c>
      <c r="BC39" s="52">
        <f>AW39+AX39</f>
        <v>0</v>
      </c>
      <c r="BD39" s="52">
        <f>G39/(100-BE39)*100</f>
        <v>0</v>
      </c>
      <c r="BE39" s="52">
        <v>0</v>
      </c>
      <c r="BF39" s="52">
        <f>39</f>
        <v>39</v>
      </c>
      <c r="BH39" s="52">
        <f>F39*AO39</f>
        <v>0</v>
      </c>
      <c r="BI39" s="52">
        <f>F39*AP39</f>
        <v>0</v>
      </c>
      <c r="BJ39" s="52">
        <f>F39*G39</f>
        <v>0</v>
      </c>
      <c r="BK39" s="52"/>
      <c r="BL39" s="52"/>
      <c r="BW39" s="52">
        <v>21</v>
      </c>
      <c r="BX39" s="16" t="s">
        <v>167</v>
      </c>
    </row>
    <row r="40" spans="1:76" ht="13.5" customHeight="1" x14ac:dyDescent="0.25">
      <c r="A40" s="55"/>
      <c r="B40" s="56" t="s">
        <v>102</v>
      </c>
      <c r="C40" s="95" t="s">
        <v>168</v>
      </c>
      <c r="D40" s="95"/>
      <c r="E40" s="95"/>
      <c r="F40" s="95"/>
      <c r="G40" s="95"/>
      <c r="H40" s="95"/>
      <c r="I40" s="95"/>
      <c r="J40" s="95"/>
      <c r="K40" s="95"/>
    </row>
    <row r="41" spans="1:76" ht="15" customHeight="1" x14ac:dyDescent="0.25">
      <c r="A41" s="47"/>
      <c r="B41" s="48" t="s">
        <v>169</v>
      </c>
      <c r="C41" s="94" t="s">
        <v>32</v>
      </c>
      <c r="D41" s="94"/>
      <c r="E41" s="49" t="s">
        <v>56</v>
      </c>
      <c r="F41" s="49" t="s">
        <v>56</v>
      </c>
      <c r="G41" s="49" t="s">
        <v>56</v>
      </c>
      <c r="H41" s="34">
        <f>SUM(H42:H66)</f>
        <v>0</v>
      </c>
      <c r="I41" s="34">
        <f>SUM(I42:I66)</f>
        <v>0</v>
      </c>
      <c r="J41" s="34">
        <f>SUM(J42:J66)</f>
        <v>0</v>
      </c>
      <c r="K41" s="50"/>
      <c r="AI41" s="39"/>
      <c r="AS41" s="34">
        <f>SUM(AJ42:AJ66)</f>
        <v>0</v>
      </c>
      <c r="AT41" s="34">
        <f>SUM(AK42:AK66)</f>
        <v>0</v>
      </c>
      <c r="AU41" s="34">
        <f>SUM(AL42:AL66)</f>
        <v>0</v>
      </c>
    </row>
    <row r="42" spans="1:76" ht="15" customHeight="1" x14ac:dyDescent="0.25">
      <c r="A42" s="51" t="s">
        <v>170</v>
      </c>
      <c r="B42" s="18" t="s">
        <v>171</v>
      </c>
      <c r="C42" s="8" t="s">
        <v>172</v>
      </c>
      <c r="D42" s="8"/>
      <c r="E42" s="18" t="s">
        <v>173</v>
      </c>
      <c r="F42" s="52">
        <v>8</v>
      </c>
      <c r="G42" s="52">
        <v>0</v>
      </c>
      <c r="H42" s="52">
        <f>ROUND(F42*AO42,2)</f>
        <v>0</v>
      </c>
      <c r="I42" s="52">
        <f>ROUND(F42*AP42,2)</f>
        <v>0</v>
      </c>
      <c r="J42" s="52">
        <f>ROUND(F42*G42,2)</f>
        <v>0</v>
      </c>
      <c r="K42" s="53"/>
      <c r="Z42" s="52">
        <f>ROUND(IF(AQ42="5",BJ42,0),2)</f>
        <v>0</v>
      </c>
      <c r="AB42" s="52">
        <f>ROUND(IF(AQ42="1",BH42,0),2)</f>
        <v>0</v>
      </c>
      <c r="AC42" s="52">
        <f>ROUND(IF(AQ42="1",BI42,0),2)</f>
        <v>0</v>
      </c>
      <c r="AD42" s="52">
        <f>ROUND(IF(AQ42="7",BH42,0),2)</f>
        <v>0</v>
      </c>
      <c r="AE42" s="52">
        <f>ROUND(IF(AQ42="7",BI42,0),2)</f>
        <v>0</v>
      </c>
      <c r="AF42" s="52">
        <f>ROUND(IF(AQ42="2",BH42,0),2)</f>
        <v>0</v>
      </c>
      <c r="AG42" s="52">
        <f>ROUND(IF(AQ42="2",BI42,0),2)</f>
        <v>0</v>
      </c>
      <c r="AH42" s="52">
        <f>ROUND(IF(AQ42="0",BJ42,0),2)</f>
        <v>0</v>
      </c>
      <c r="AI42" s="39"/>
      <c r="AJ42" s="52">
        <f>IF(AN42=0,J42,0)</f>
        <v>0</v>
      </c>
      <c r="AK42" s="52">
        <f>IF(AN42=12,J42,0)</f>
        <v>0</v>
      </c>
      <c r="AL42" s="52">
        <f>IF(AN42=21,J42,0)</f>
        <v>0</v>
      </c>
      <c r="AN42" s="52">
        <v>21</v>
      </c>
      <c r="AO42" s="52">
        <f>G42*1</f>
        <v>0</v>
      </c>
      <c r="AP42" s="52">
        <f>G42*(1-1)</f>
        <v>0</v>
      </c>
      <c r="AQ42" s="54" t="s">
        <v>174</v>
      </c>
      <c r="AV42" s="52">
        <f>ROUND(AW42+AX42,2)</f>
        <v>0</v>
      </c>
      <c r="AW42" s="52">
        <f>ROUND(F42*AO42,2)</f>
        <v>0</v>
      </c>
      <c r="AX42" s="52">
        <f>ROUND(F42*AP42,2)</f>
        <v>0</v>
      </c>
      <c r="AY42" s="54" t="s">
        <v>175</v>
      </c>
      <c r="AZ42" s="54" t="s">
        <v>176</v>
      </c>
      <c r="BA42" s="39" t="s">
        <v>101</v>
      </c>
      <c r="BC42" s="52">
        <f>AW42+AX42</f>
        <v>0</v>
      </c>
      <c r="BD42" s="52">
        <f>G42/(100-BE42)*100</f>
        <v>0</v>
      </c>
      <c r="BE42" s="52">
        <v>0</v>
      </c>
      <c r="BF42" s="52">
        <f>42</f>
        <v>42</v>
      </c>
      <c r="BH42" s="52">
        <f>F42*AO42</f>
        <v>0</v>
      </c>
      <c r="BI42" s="52">
        <f>F42*AP42</f>
        <v>0</v>
      </c>
      <c r="BJ42" s="52">
        <f>F42*G42</f>
        <v>0</v>
      </c>
      <c r="BK42" s="52"/>
      <c r="BL42" s="52"/>
      <c r="BW42" s="52">
        <v>21</v>
      </c>
      <c r="BX42" s="16" t="s">
        <v>172</v>
      </c>
    </row>
    <row r="43" spans="1:76" ht="24.75" customHeight="1" x14ac:dyDescent="0.25">
      <c r="A43" s="55"/>
      <c r="B43" s="56" t="s">
        <v>177</v>
      </c>
      <c r="C43" s="95" t="s">
        <v>178</v>
      </c>
      <c r="D43" s="95"/>
      <c r="E43" s="95"/>
      <c r="F43" s="95"/>
      <c r="G43" s="95"/>
      <c r="H43" s="95"/>
      <c r="I43" s="95"/>
      <c r="J43" s="95"/>
      <c r="K43" s="95"/>
      <c r="BX43" s="57" t="s">
        <v>178</v>
      </c>
    </row>
    <row r="44" spans="1:76" ht="15" customHeight="1" x14ac:dyDescent="0.25">
      <c r="A44" s="51" t="s">
        <v>179</v>
      </c>
      <c r="B44" s="18" t="s">
        <v>180</v>
      </c>
      <c r="C44" s="8" t="s">
        <v>181</v>
      </c>
      <c r="D44" s="8"/>
      <c r="E44" s="18" t="s">
        <v>173</v>
      </c>
      <c r="F44" s="52">
        <v>8</v>
      </c>
      <c r="G44" s="52">
        <v>0</v>
      </c>
      <c r="H44" s="52">
        <f>ROUND(F44*AO44,2)</f>
        <v>0</v>
      </c>
      <c r="I44" s="52">
        <f>ROUND(F44*AP44,2)</f>
        <v>0</v>
      </c>
      <c r="J44" s="52">
        <f>ROUND(F44*G44,2)</f>
        <v>0</v>
      </c>
      <c r="K44" s="53"/>
      <c r="Z44" s="52">
        <f>ROUND(IF(AQ44="5",BJ44,0),2)</f>
        <v>0</v>
      </c>
      <c r="AB44" s="52">
        <f>ROUND(IF(AQ44="1",BH44,0),2)</f>
        <v>0</v>
      </c>
      <c r="AC44" s="52">
        <f>ROUND(IF(AQ44="1",BI44,0),2)</f>
        <v>0</v>
      </c>
      <c r="AD44" s="52">
        <f>ROUND(IF(AQ44="7",BH44,0),2)</f>
        <v>0</v>
      </c>
      <c r="AE44" s="52">
        <f>ROUND(IF(AQ44="7",BI44,0),2)</f>
        <v>0</v>
      </c>
      <c r="AF44" s="52">
        <f>ROUND(IF(AQ44="2",BH44,0),2)</f>
        <v>0</v>
      </c>
      <c r="AG44" s="52">
        <f>ROUND(IF(AQ44="2",BI44,0),2)</f>
        <v>0</v>
      </c>
      <c r="AH44" s="52">
        <f>ROUND(IF(AQ44="0",BJ44,0),2)</f>
        <v>0</v>
      </c>
      <c r="AI44" s="39"/>
      <c r="AJ44" s="52">
        <f>IF(AN44=0,J44,0)</f>
        <v>0</v>
      </c>
      <c r="AK44" s="52">
        <f>IF(AN44=12,J44,0)</f>
        <v>0</v>
      </c>
      <c r="AL44" s="52">
        <f>IF(AN44=21,J44,0)</f>
        <v>0</v>
      </c>
      <c r="AN44" s="52">
        <v>21</v>
      </c>
      <c r="AO44" s="52">
        <f>G44*1</f>
        <v>0</v>
      </c>
      <c r="AP44" s="52">
        <f>G44*(1-1)</f>
        <v>0</v>
      </c>
      <c r="AQ44" s="54" t="s">
        <v>174</v>
      </c>
      <c r="AV44" s="52">
        <f>ROUND(AW44+AX44,2)</f>
        <v>0</v>
      </c>
      <c r="AW44" s="52">
        <f>ROUND(F44*AO44,2)</f>
        <v>0</v>
      </c>
      <c r="AX44" s="52">
        <f>ROUND(F44*AP44,2)</f>
        <v>0</v>
      </c>
      <c r="AY44" s="54" t="s">
        <v>175</v>
      </c>
      <c r="AZ44" s="54" t="s">
        <v>176</v>
      </c>
      <c r="BA44" s="39" t="s">
        <v>101</v>
      </c>
      <c r="BC44" s="52">
        <f>AW44+AX44</f>
        <v>0</v>
      </c>
      <c r="BD44" s="52">
        <f>G44/(100-BE44)*100</f>
        <v>0</v>
      </c>
      <c r="BE44" s="52">
        <v>0</v>
      </c>
      <c r="BF44" s="52">
        <f>44</f>
        <v>44</v>
      </c>
      <c r="BH44" s="52">
        <f>F44*AO44</f>
        <v>0</v>
      </c>
      <c r="BI44" s="52">
        <f>F44*AP44</f>
        <v>0</v>
      </c>
      <c r="BJ44" s="52">
        <f>F44*G44</f>
        <v>0</v>
      </c>
      <c r="BK44" s="52"/>
      <c r="BL44" s="52"/>
      <c r="BW44" s="52">
        <v>21</v>
      </c>
      <c r="BX44" s="16" t="s">
        <v>181</v>
      </c>
    </row>
    <row r="45" spans="1:76" ht="15" customHeight="1" x14ac:dyDescent="0.25">
      <c r="A45" s="55"/>
      <c r="B45" s="56" t="s">
        <v>177</v>
      </c>
      <c r="C45" s="95" t="s">
        <v>182</v>
      </c>
      <c r="D45" s="95"/>
      <c r="E45" s="95"/>
      <c r="F45" s="95"/>
      <c r="G45" s="95"/>
      <c r="H45" s="95"/>
      <c r="I45" s="95"/>
      <c r="J45" s="95"/>
      <c r="K45" s="95"/>
      <c r="BX45" s="57" t="s">
        <v>182</v>
      </c>
    </row>
    <row r="46" spans="1:76" ht="15" customHeight="1" x14ac:dyDescent="0.25">
      <c r="A46" s="51" t="s">
        <v>183</v>
      </c>
      <c r="B46" s="18" t="s">
        <v>184</v>
      </c>
      <c r="C46" s="8" t="s">
        <v>185</v>
      </c>
      <c r="D46" s="8"/>
      <c r="E46" s="18" t="s">
        <v>173</v>
      </c>
      <c r="F46" s="52">
        <v>8</v>
      </c>
      <c r="G46" s="52">
        <v>0</v>
      </c>
      <c r="H46" s="52">
        <f>ROUND(F46*AO46,2)</f>
        <v>0</v>
      </c>
      <c r="I46" s="52">
        <f>ROUND(F46*AP46,2)</f>
        <v>0</v>
      </c>
      <c r="J46" s="52">
        <f>ROUND(F46*G46,2)</f>
        <v>0</v>
      </c>
      <c r="K46" s="53"/>
      <c r="Z46" s="52">
        <f>ROUND(IF(AQ46="5",BJ46,0),2)</f>
        <v>0</v>
      </c>
      <c r="AB46" s="52">
        <f>ROUND(IF(AQ46="1",BH46,0),2)</f>
        <v>0</v>
      </c>
      <c r="AC46" s="52">
        <f>ROUND(IF(AQ46="1",BI46,0),2)</f>
        <v>0</v>
      </c>
      <c r="AD46" s="52">
        <f>ROUND(IF(AQ46="7",BH46,0),2)</f>
        <v>0</v>
      </c>
      <c r="AE46" s="52">
        <f>ROUND(IF(AQ46="7",BI46,0),2)</f>
        <v>0</v>
      </c>
      <c r="AF46" s="52">
        <f>ROUND(IF(AQ46="2",BH46,0),2)</f>
        <v>0</v>
      </c>
      <c r="AG46" s="52">
        <f>ROUND(IF(AQ46="2",BI46,0),2)</f>
        <v>0</v>
      </c>
      <c r="AH46" s="52">
        <f>ROUND(IF(AQ46="0",BJ46,0),2)</f>
        <v>0</v>
      </c>
      <c r="AI46" s="39"/>
      <c r="AJ46" s="52">
        <f>IF(AN46=0,J46,0)</f>
        <v>0</v>
      </c>
      <c r="AK46" s="52">
        <f>IF(AN46=12,J46,0)</f>
        <v>0</v>
      </c>
      <c r="AL46" s="52">
        <f>IF(AN46=21,J46,0)</f>
        <v>0</v>
      </c>
      <c r="AN46" s="52">
        <v>21</v>
      </c>
      <c r="AO46" s="52">
        <f>G46*1</f>
        <v>0</v>
      </c>
      <c r="AP46" s="52">
        <f>G46*(1-1)</f>
        <v>0</v>
      </c>
      <c r="AQ46" s="54" t="s">
        <v>174</v>
      </c>
      <c r="AV46" s="52">
        <f>ROUND(AW46+AX46,2)</f>
        <v>0</v>
      </c>
      <c r="AW46" s="52">
        <f>ROUND(F46*AO46,2)</f>
        <v>0</v>
      </c>
      <c r="AX46" s="52">
        <f>ROUND(F46*AP46,2)</f>
        <v>0</v>
      </c>
      <c r="AY46" s="54" t="s">
        <v>175</v>
      </c>
      <c r="AZ46" s="54" t="s">
        <v>176</v>
      </c>
      <c r="BA46" s="39" t="s">
        <v>101</v>
      </c>
      <c r="BC46" s="52">
        <f>AW46+AX46</f>
        <v>0</v>
      </c>
      <c r="BD46" s="52">
        <f>G46/(100-BE46)*100</f>
        <v>0</v>
      </c>
      <c r="BE46" s="52">
        <v>0</v>
      </c>
      <c r="BF46" s="52">
        <f>46</f>
        <v>46</v>
      </c>
      <c r="BH46" s="52">
        <f>F46*AO46</f>
        <v>0</v>
      </c>
      <c r="BI46" s="52">
        <f>F46*AP46</f>
        <v>0</v>
      </c>
      <c r="BJ46" s="52">
        <f>F46*G46</f>
        <v>0</v>
      </c>
      <c r="BK46" s="52"/>
      <c r="BL46" s="52"/>
      <c r="BW46" s="52">
        <v>21</v>
      </c>
      <c r="BX46" s="16" t="s">
        <v>185</v>
      </c>
    </row>
    <row r="47" spans="1:76" ht="15" customHeight="1" x14ac:dyDescent="0.25">
      <c r="A47" s="55"/>
      <c r="B47" s="56" t="s">
        <v>177</v>
      </c>
      <c r="C47" s="95" t="s">
        <v>186</v>
      </c>
      <c r="D47" s="95"/>
      <c r="E47" s="95"/>
      <c r="F47" s="95"/>
      <c r="G47" s="95"/>
      <c r="H47" s="95"/>
      <c r="I47" s="95"/>
      <c r="J47" s="95"/>
      <c r="K47" s="95"/>
      <c r="BX47" s="57" t="s">
        <v>186</v>
      </c>
    </row>
    <row r="48" spans="1:76" ht="15" customHeight="1" x14ac:dyDescent="0.25">
      <c r="A48" s="51" t="s">
        <v>187</v>
      </c>
      <c r="B48" s="18" t="s">
        <v>188</v>
      </c>
      <c r="C48" s="8" t="s">
        <v>189</v>
      </c>
      <c r="D48" s="8"/>
      <c r="E48" s="18" t="s">
        <v>112</v>
      </c>
      <c r="F48" s="52">
        <v>80</v>
      </c>
      <c r="G48" s="52">
        <v>0</v>
      </c>
      <c r="H48" s="52">
        <f>ROUND(F48*AO48,2)</f>
        <v>0</v>
      </c>
      <c r="I48" s="52">
        <f>ROUND(F48*AP48,2)</f>
        <v>0</v>
      </c>
      <c r="J48" s="52">
        <f>ROUND(F48*G48,2)</f>
        <v>0</v>
      </c>
      <c r="K48" s="53" t="s">
        <v>125</v>
      </c>
      <c r="Z48" s="52">
        <f>ROUND(IF(AQ48="5",BJ48,0),2)</f>
        <v>0</v>
      </c>
      <c r="AB48" s="52">
        <f>ROUND(IF(AQ48="1",BH48,0),2)</f>
        <v>0</v>
      </c>
      <c r="AC48" s="52">
        <f>ROUND(IF(AQ48="1",BI48,0),2)</f>
        <v>0</v>
      </c>
      <c r="AD48" s="52">
        <f>ROUND(IF(AQ48="7",BH48,0),2)</f>
        <v>0</v>
      </c>
      <c r="AE48" s="52">
        <f>ROUND(IF(AQ48="7",BI48,0),2)</f>
        <v>0</v>
      </c>
      <c r="AF48" s="52">
        <f>ROUND(IF(AQ48="2",BH48,0),2)</f>
        <v>0</v>
      </c>
      <c r="AG48" s="52">
        <f>ROUND(IF(AQ48="2",BI48,0),2)</f>
        <v>0</v>
      </c>
      <c r="AH48" s="52">
        <f>ROUND(IF(AQ48="0",BJ48,0),2)</f>
        <v>0</v>
      </c>
      <c r="AI48" s="39"/>
      <c r="AJ48" s="52">
        <f>IF(AN48=0,J48,0)</f>
        <v>0</v>
      </c>
      <c r="AK48" s="52">
        <f>IF(AN48=12,J48,0)</f>
        <v>0</v>
      </c>
      <c r="AL48" s="52">
        <f>IF(AN48=21,J48,0)</f>
        <v>0</v>
      </c>
      <c r="AN48" s="52">
        <v>21</v>
      </c>
      <c r="AO48" s="52">
        <f>G48*1</f>
        <v>0</v>
      </c>
      <c r="AP48" s="52">
        <f>G48*(1-1)</f>
        <v>0</v>
      </c>
      <c r="AQ48" s="54" t="s">
        <v>174</v>
      </c>
      <c r="AV48" s="52">
        <f>ROUND(AW48+AX48,2)</f>
        <v>0</v>
      </c>
      <c r="AW48" s="52">
        <f>ROUND(F48*AO48,2)</f>
        <v>0</v>
      </c>
      <c r="AX48" s="52">
        <f>ROUND(F48*AP48,2)</f>
        <v>0</v>
      </c>
      <c r="AY48" s="54" t="s">
        <v>175</v>
      </c>
      <c r="AZ48" s="54" t="s">
        <v>176</v>
      </c>
      <c r="BA48" s="39" t="s">
        <v>101</v>
      </c>
      <c r="BC48" s="52">
        <f>AW48+AX48</f>
        <v>0</v>
      </c>
      <c r="BD48" s="52">
        <f>G48/(100-BE48)*100</f>
        <v>0</v>
      </c>
      <c r="BE48" s="52">
        <v>0</v>
      </c>
      <c r="BF48" s="52">
        <f>48</f>
        <v>48</v>
      </c>
      <c r="BH48" s="52">
        <f>F48*AO48</f>
        <v>0</v>
      </c>
      <c r="BI48" s="52">
        <f>F48*AP48</f>
        <v>0</v>
      </c>
      <c r="BJ48" s="52">
        <f>F48*G48</f>
        <v>0</v>
      </c>
      <c r="BK48" s="52"/>
      <c r="BL48" s="52"/>
      <c r="BW48" s="52">
        <v>21</v>
      </c>
      <c r="BX48" s="16" t="s">
        <v>189</v>
      </c>
    </row>
    <row r="49" spans="1:76" ht="24.75" customHeight="1" x14ac:dyDescent="0.25">
      <c r="A49" s="55"/>
      <c r="B49" s="56" t="s">
        <v>177</v>
      </c>
      <c r="C49" s="95" t="s">
        <v>190</v>
      </c>
      <c r="D49" s="95"/>
      <c r="E49" s="95"/>
      <c r="F49" s="95"/>
      <c r="G49" s="95"/>
      <c r="H49" s="95"/>
      <c r="I49" s="95"/>
      <c r="J49" s="95"/>
      <c r="K49" s="95"/>
      <c r="BX49" s="57" t="s">
        <v>190</v>
      </c>
    </row>
    <row r="50" spans="1:76" ht="15" customHeight="1" x14ac:dyDescent="0.25">
      <c r="A50" s="51" t="s">
        <v>191</v>
      </c>
      <c r="B50" s="18" t="s">
        <v>192</v>
      </c>
      <c r="C50" s="8" t="s">
        <v>193</v>
      </c>
      <c r="D50" s="8"/>
      <c r="E50" s="18" t="s">
        <v>112</v>
      </c>
      <c r="F50" s="52">
        <v>300</v>
      </c>
      <c r="G50" s="52">
        <v>0</v>
      </c>
      <c r="H50" s="52">
        <f>ROUND(F50*AO50,2)</f>
        <v>0</v>
      </c>
      <c r="I50" s="52">
        <f>ROUND(F50*AP50,2)</f>
        <v>0</v>
      </c>
      <c r="J50" s="52">
        <f>ROUND(F50*G50,2)</f>
        <v>0</v>
      </c>
      <c r="K50" s="53" t="s">
        <v>125</v>
      </c>
      <c r="Z50" s="52">
        <f>ROUND(IF(AQ50="5",BJ50,0),2)</f>
        <v>0</v>
      </c>
      <c r="AB50" s="52">
        <f>ROUND(IF(AQ50="1",BH50,0),2)</f>
        <v>0</v>
      </c>
      <c r="AC50" s="52">
        <f>ROUND(IF(AQ50="1",BI50,0),2)</f>
        <v>0</v>
      </c>
      <c r="AD50" s="52">
        <f>ROUND(IF(AQ50="7",BH50,0),2)</f>
        <v>0</v>
      </c>
      <c r="AE50" s="52">
        <f>ROUND(IF(AQ50="7",BI50,0),2)</f>
        <v>0</v>
      </c>
      <c r="AF50" s="52">
        <f>ROUND(IF(AQ50="2",BH50,0),2)</f>
        <v>0</v>
      </c>
      <c r="AG50" s="52">
        <f>ROUND(IF(AQ50="2",BI50,0),2)</f>
        <v>0</v>
      </c>
      <c r="AH50" s="52">
        <f>ROUND(IF(AQ50="0",BJ50,0),2)</f>
        <v>0</v>
      </c>
      <c r="AI50" s="39"/>
      <c r="AJ50" s="52">
        <f>IF(AN50=0,J50,0)</f>
        <v>0</v>
      </c>
      <c r="AK50" s="52">
        <f>IF(AN50=12,J50,0)</f>
        <v>0</v>
      </c>
      <c r="AL50" s="52">
        <f>IF(AN50=21,J50,0)</f>
        <v>0</v>
      </c>
      <c r="AN50" s="52">
        <v>21</v>
      </c>
      <c r="AO50" s="52">
        <f>G50*1</f>
        <v>0</v>
      </c>
      <c r="AP50" s="52">
        <f>G50*(1-1)</f>
        <v>0</v>
      </c>
      <c r="AQ50" s="54" t="s">
        <v>174</v>
      </c>
      <c r="AV50" s="52">
        <f>ROUND(AW50+AX50,2)</f>
        <v>0</v>
      </c>
      <c r="AW50" s="52">
        <f>ROUND(F50*AO50,2)</f>
        <v>0</v>
      </c>
      <c r="AX50" s="52">
        <f>ROUND(F50*AP50,2)</f>
        <v>0</v>
      </c>
      <c r="AY50" s="54" t="s">
        <v>175</v>
      </c>
      <c r="AZ50" s="54" t="s">
        <v>176</v>
      </c>
      <c r="BA50" s="39" t="s">
        <v>101</v>
      </c>
      <c r="BC50" s="52">
        <f>AW50+AX50</f>
        <v>0</v>
      </c>
      <c r="BD50" s="52">
        <f>G50/(100-BE50)*100</f>
        <v>0</v>
      </c>
      <c r="BE50" s="52">
        <v>0</v>
      </c>
      <c r="BF50" s="52">
        <f>50</f>
        <v>50</v>
      </c>
      <c r="BH50" s="52">
        <f>F50*AO50</f>
        <v>0</v>
      </c>
      <c r="BI50" s="52">
        <f>F50*AP50</f>
        <v>0</v>
      </c>
      <c r="BJ50" s="52">
        <f>F50*G50</f>
        <v>0</v>
      </c>
      <c r="BK50" s="52"/>
      <c r="BL50" s="52"/>
      <c r="BW50" s="52">
        <v>21</v>
      </c>
      <c r="BX50" s="16" t="s">
        <v>193</v>
      </c>
    </row>
    <row r="51" spans="1:76" ht="24.75" customHeight="1" x14ac:dyDescent="0.25">
      <c r="A51" s="55"/>
      <c r="B51" s="56" t="s">
        <v>177</v>
      </c>
      <c r="C51" s="95" t="s">
        <v>190</v>
      </c>
      <c r="D51" s="95"/>
      <c r="E51" s="95"/>
      <c r="F51" s="95"/>
      <c r="G51" s="95"/>
      <c r="H51" s="95"/>
      <c r="I51" s="95"/>
      <c r="J51" s="95"/>
      <c r="K51" s="95"/>
      <c r="BX51" s="57" t="s">
        <v>190</v>
      </c>
    </row>
    <row r="52" spans="1:76" ht="15" customHeight="1" x14ac:dyDescent="0.25">
      <c r="A52" s="51" t="s">
        <v>194</v>
      </c>
      <c r="B52" s="18" t="s">
        <v>195</v>
      </c>
      <c r="C52" s="8" t="s">
        <v>196</v>
      </c>
      <c r="D52" s="8"/>
      <c r="E52" s="18" t="s">
        <v>112</v>
      </c>
      <c r="F52" s="52">
        <v>300</v>
      </c>
      <c r="G52" s="52">
        <v>0</v>
      </c>
      <c r="H52" s="52">
        <f>ROUND(F52*AO52,2)</f>
        <v>0</v>
      </c>
      <c r="I52" s="52">
        <f>ROUND(F52*AP52,2)</f>
        <v>0</v>
      </c>
      <c r="J52" s="52">
        <f>ROUND(F52*G52,2)</f>
        <v>0</v>
      </c>
      <c r="K52" s="53" t="s">
        <v>125</v>
      </c>
      <c r="Z52" s="52">
        <f>ROUND(IF(AQ52="5",BJ52,0),2)</f>
        <v>0</v>
      </c>
      <c r="AB52" s="52">
        <f>ROUND(IF(AQ52="1",BH52,0),2)</f>
        <v>0</v>
      </c>
      <c r="AC52" s="52">
        <f>ROUND(IF(AQ52="1",BI52,0),2)</f>
        <v>0</v>
      </c>
      <c r="AD52" s="52">
        <f>ROUND(IF(AQ52="7",BH52,0),2)</f>
        <v>0</v>
      </c>
      <c r="AE52" s="52">
        <f>ROUND(IF(AQ52="7",BI52,0),2)</f>
        <v>0</v>
      </c>
      <c r="AF52" s="52">
        <f>ROUND(IF(AQ52="2",BH52,0),2)</f>
        <v>0</v>
      </c>
      <c r="AG52" s="52">
        <f>ROUND(IF(AQ52="2",BI52,0),2)</f>
        <v>0</v>
      </c>
      <c r="AH52" s="52">
        <f>ROUND(IF(AQ52="0",BJ52,0),2)</f>
        <v>0</v>
      </c>
      <c r="AI52" s="39"/>
      <c r="AJ52" s="52">
        <f>IF(AN52=0,J52,0)</f>
        <v>0</v>
      </c>
      <c r="AK52" s="52">
        <f>IF(AN52=12,J52,0)</f>
        <v>0</v>
      </c>
      <c r="AL52" s="52">
        <f>IF(AN52=21,J52,0)</f>
        <v>0</v>
      </c>
      <c r="AN52" s="52">
        <v>21</v>
      </c>
      <c r="AO52" s="52">
        <f>G52*1</f>
        <v>0</v>
      </c>
      <c r="AP52" s="52">
        <f>G52*(1-1)</f>
        <v>0</v>
      </c>
      <c r="AQ52" s="54" t="s">
        <v>174</v>
      </c>
      <c r="AV52" s="52">
        <f>ROUND(AW52+AX52,2)</f>
        <v>0</v>
      </c>
      <c r="AW52" s="52">
        <f>ROUND(F52*AO52,2)</f>
        <v>0</v>
      </c>
      <c r="AX52" s="52">
        <f>ROUND(F52*AP52,2)</f>
        <v>0</v>
      </c>
      <c r="AY52" s="54" t="s">
        <v>175</v>
      </c>
      <c r="AZ52" s="54" t="s">
        <v>176</v>
      </c>
      <c r="BA52" s="39" t="s">
        <v>101</v>
      </c>
      <c r="BC52" s="52">
        <f>AW52+AX52</f>
        <v>0</v>
      </c>
      <c r="BD52" s="52">
        <f>G52/(100-BE52)*100</f>
        <v>0</v>
      </c>
      <c r="BE52" s="52">
        <v>0</v>
      </c>
      <c r="BF52" s="52">
        <f>52</f>
        <v>52</v>
      </c>
      <c r="BH52" s="52">
        <f>F52*AO52</f>
        <v>0</v>
      </c>
      <c r="BI52" s="52">
        <f>F52*AP52</f>
        <v>0</v>
      </c>
      <c r="BJ52" s="52">
        <f>F52*G52</f>
        <v>0</v>
      </c>
      <c r="BK52" s="52"/>
      <c r="BL52" s="52"/>
      <c r="BW52" s="52">
        <v>21</v>
      </c>
      <c r="BX52" s="16" t="s">
        <v>196</v>
      </c>
    </row>
    <row r="53" spans="1:76" ht="96.75" customHeight="1" x14ac:dyDescent="0.25">
      <c r="A53" s="55"/>
      <c r="B53" s="56" t="s">
        <v>177</v>
      </c>
      <c r="C53" s="95" t="s">
        <v>197</v>
      </c>
      <c r="D53" s="95"/>
      <c r="E53" s="95"/>
      <c r="F53" s="95"/>
      <c r="G53" s="95"/>
      <c r="H53" s="95"/>
      <c r="I53" s="95"/>
      <c r="J53" s="95"/>
      <c r="K53" s="95"/>
      <c r="BX53" s="57" t="s">
        <v>197</v>
      </c>
    </row>
    <row r="54" spans="1:76" ht="15" customHeight="1" x14ac:dyDescent="0.25">
      <c r="A54" s="51" t="s">
        <v>198</v>
      </c>
      <c r="B54" s="18" t="s">
        <v>199</v>
      </c>
      <c r="C54" s="8" t="s">
        <v>200</v>
      </c>
      <c r="D54" s="8"/>
      <c r="E54" s="18" t="s">
        <v>201</v>
      </c>
      <c r="F54" s="52">
        <v>156</v>
      </c>
      <c r="G54" s="52">
        <v>0</v>
      </c>
      <c r="H54" s="52">
        <f>ROUND(F54*AO54,2)</f>
        <v>0</v>
      </c>
      <c r="I54" s="52">
        <f>ROUND(F54*AP54,2)</f>
        <v>0</v>
      </c>
      <c r="J54" s="52">
        <f>ROUND(F54*G54,2)</f>
        <v>0</v>
      </c>
      <c r="K54" s="53"/>
      <c r="Z54" s="52">
        <f>ROUND(IF(AQ54="5",BJ54,0),2)</f>
        <v>0</v>
      </c>
      <c r="AB54" s="52">
        <f>ROUND(IF(AQ54="1",BH54,0),2)</f>
        <v>0</v>
      </c>
      <c r="AC54" s="52">
        <f>ROUND(IF(AQ54="1",BI54,0),2)</f>
        <v>0</v>
      </c>
      <c r="AD54" s="52">
        <f>ROUND(IF(AQ54="7",BH54,0),2)</f>
        <v>0</v>
      </c>
      <c r="AE54" s="52">
        <f>ROUND(IF(AQ54="7",BI54,0),2)</f>
        <v>0</v>
      </c>
      <c r="AF54" s="52">
        <f>ROUND(IF(AQ54="2",BH54,0),2)</f>
        <v>0</v>
      </c>
      <c r="AG54" s="52">
        <f>ROUND(IF(AQ54="2",BI54,0),2)</f>
        <v>0</v>
      </c>
      <c r="AH54" s="52">
        <f>ROUND(IF(AQ54="0",BJ54,0),2)</f>
        <v>0</v>
      </c>
      <c r="AI54" s="39"/>
      <c r="AJ54" s="52">
        <f>IF(AN54=0,J54,0)</f>
        <v>0</v>
      </c>
      <c r="AK54" s="52">
        <f>IF(AN54=12,J54,0)</f>
        <v>0</v>
      </c>
      <c r="AL54" s="52">
        <f>IF(AN54=21,J54,0)</f>
        <v>0</v>
      </c>
      <c r="AN54" s="52">
        <v>21</v>
      </c>
      <c r="AO54" s="52">
        <f>G54*1</f>
        <v>0</v>
      </c>
      <c r="AP54" s="52">
        <f>G54*(1-1)</f>
        <v>0</v>
      </c>
      <c r="AQ54" s="54" t="s">
        <v>174</v>
      </c>
      <c r="AV54" s="52">
        <f>ROUND(AW54+AX54,2)</f>
        <v>0</v>
      </c>
      <c r="AW54" s="52">
        <f>ROUND(F54*AO54,2)</f>
        <v>0</v>
      </c>
      <c r="AX54" s="52">
        <f>ROUND(F54*AP54,2)</f>
        <v>0</v>
      </c>
      <c r="AY54" s="54" t="s">
        <v>175</v>
      </c>
      <c r="AZ54" s="54" t="s">
        <v>176</v>
      </c>
      <c r="BA54" s="39" t="s">
        <v>101</v>
      </c>
      <c r="BC54" s="52">
        <f>AW54+AX54</f>
        <v>0</v>
      </c>
      <c r="BD54" s="52">
        <f>G54/(100-BE54)*100</f>
        <v>0</v>
      </c>
      <c r="BE54" s="52">
        <v>0</v>
      </c>
      <c r="BF54" s="52">
        <f>54</f>
        <v>54</v>
      </c>
      <c r="BH54" s="52">
        <f>F54*AO54</f>
        <v>0</v>
      </c>
      <c r="BI54" s="52">
        <f>F54*AP54</f>
        <v>0</v>
      </c>
      <c r="BJ54" s="52">
        <f>F54*G54</f>
        <v>0</v>
      </c>
      <c r="BK54" s="52"/>
      <c r="BL54" s="52"/>
      <c r="BW54" s="52">
        <v>21</v>
      </c>
      <c r="BX54" s="16" t="s">
        <v>200</v>
      </c>
    </row>
    <row r="55" spans="1:76" ht="15" customHeight="1" x14ac:dyDescent="0.25">
      <c r="A55" s="55"/>
      <c r="B55" s="56" t="s">
        <v>177</v>
      </c>
      <c r="C55" s="95" t="s">
        <v>202</v>
      </c>
      <c r="D55" s="95"/>
      <c r="E55" s="95"/>
      <c r="F55" s="95"/>
      <c r="G55" s="95"/>
      <c r="H55" s="95"/>
      <c r="I55" s="95"/>
      <c r="J55" s="95"/>
      <c r="K55" s="95"/>
      <c r="BX55" s="57" t="s">
        <v>202</v>
      </c>
    </row>
    <row r="56" spans="1:76" ht="15" customHeight="1" x14ac:dyDescent="0.25">
      <c r="A56" s="51" t="s">
        <v>203</v>
      </c>
      <c r="B56" s="18" t="s">
        <v>204</v>
      </c>
      <c r="C56" s="8" t="s">
        <v>205</v>
      </c>
      <c r="D56" s="8"/>
      <c r="E56" s="18" t="s">
        <v>173</v>
      </c>
      <c r="F56" s="52">
        <v>1</v>
      </c>
      <c r="G56" s="52">
        <v>0</v>
      </c>
      <c r="H56" s="52">
        <f>ROUND(F56*AO56,2)</f>
        <v>0</v>
      </c>
      <c r="I56" s="52">
        <f>ROUND(F56*AP56,2)</f>
        <v>0</v>
      </c>
      <c r="J56" s="52">
        <f>ROUND(F56*G56,2)</f>
        <v>0</v>
      </c>
      <c r="K56" s="53"/>
      <c r="Z56" s="52">
        <f>ROUND(IF(AQ56="5",BJ56,0),2)</f>
        <v>0</v>
      </c>
      <c r="AB56" s="52">
        <f>ROUND(IF(AQ56="1",BH56,0),2)</f>
        <v>0</v>
      </c>
      <c r="AC56" s="52">
        <f>ROUND(IF(AQ56="1",BI56,0),2)</f>
        <v>0</v>
      </c>
      <c r="AD56" s="52">
        <f>ROUND(IF(AQ56="7",BH56,0),2)</f>
        <v>0</v>
      </c>
      <c r="AE56" s="52">
        <f>ROUND(IF(AQ56="7",BI56,0),2)</f>
        <v>0</v>
      </c>
      <c r="AF56" s="52">
        <f>ROUND(IF(AQ56="2",BH56,0),2)</f>
        <v>0</v>
      </c>
      <c r="AG56" s="52">
        <f>ROUND(IF(AQ56="2",BI56,0),2)</f>
        <v>0</v>
      </c>
      <c r="AH56" s="52">
        <f>ROUND(IF(AQ56="0",BJ56,0),2)</f>
        <v>0</v>
      </c>
      <c r="AI56" s="39"/>
      <c r="AJ56" s="52">
        <f>IF(AN56=0,J56,0)</f>
        <v>0</v>
      </c>
      <c r="AK56" s="52">
        <f>IF(AN56=12,J56,0)</f>
        <v>0</v>
      </c>
      <c r="AL56" s="52">
        <f>IF(AN56=21,J56,0)</f>
        <v>0</v>
      </c>
      <c r="AN56" s="52">
        <v>21</v>
      </c>
      <c r="AO56" s="52">
        <f>G56*1</f>
        <v>0</v>
      </c>
      <c r="AP56" s="52">
        <f>G56*(1-1)</f>
        <v>0</v>
      </c>
      <c r="AQ56" s="54" t="s">
        <v>174</v>
      </c>
      <c r="AV56" s="52">
        <f>ROUND(AW56+AX56,2)</f>
        <v>0</v>
      </c>
      <c r="AW56" s="52">
        <f>ROUND(F56*AO56,2)</f>
        <v>0</v>
      </c>
      <c r="AX56" s="52">
        <f>ROUND(F56*AP56,2)</f>
        <v>0</v>
      </c>
      <c r="AY56" s="54" t="s">
        <v>175</v>
      </c>
      <c r="AZ56" s="54" t="s">
        <v>176</v>
      </c>
      <c r="BA56" s="39" t="s">
        <v>101</v>
      </c>
      <c r="BC56" s="52">
        <f>AW56+AX56</f>
        <v>0</v>
      </c>
      <c r="BD56" s="52">
        <f>G56/(100-BE56)*100</f>
        <v>0</v>
      </c>
      <c r="BE56" s="52">
        <v>0</v>
      </c>
      <c r="BF56" s="52">
        <f>56</f>
        <v>56</v>
      </c>
      <c r="BH56" s="52">
        <f>F56*AO56</f>
        <v>0</v>
      </c>
      <c r="BI56" s="52">
        <f>F56*AP56</f>
        <v>0</v>
      </c>
      <c r="BJ56" s="52">
        <f>F56*G56</f>
        <v>0</v>
      </c>
      <c r="BK56" s="52"/>
      <c r="BL56" s="52"/>
      <c r="BW56" s="52">
        <v>21</v>
      </c>
      <c r="BX56" s="16" t="s">
        <v>205</v>
      </c>
    </row>
    <row r="57" spans="1:76" ht="15" customHeight="1" x14ac:dyDescent="0.25">
      <c r="A57" s="55"/>
      <c r="B57" s="56" t="s">
        <v>177</v>
      </c>
      <c r="C57" s="95" t="s">
        <v>206</v>
      </c>
      <c r="D57" s="95"/>
      <c r="E57" s="95"/>
      <c r="F57" s="95"/>
      <c r="G57" s="95"/>
      <c r="H57" s="95"/>
      <c r="I57" s="95"/>
      <c r="J57" s="95"/>
      <c r="K57" s="95"/>
      <c r="BX57" s="57" t="s">
        <v>206</v>
      </c>
    </row>
    <row r="58" spans="1:76" ht="15" customHeight="1" x14ac:dyDescent="0.25">
      <c r="A58" s="51" t="s">
        <v>207</v>
      </c>
      <c r="B58" s="18" t="s">
        <v>192</v>
      </c>
      <c r="C58" s="8" t="s">
        <v>193</v>
      </c>
      <c r="D58" s="8"/>
      <c r="E58" s="18" t="s">
        <v>112</v>
      </c>
      <c r="F58" s="52">
        <v>10</v>
      </c>
      <c r="G58" s="52">
        <v>0</v>
      </c>
      <c r="H58" s="52">
        <f>ROUND(F58*AO58,2)</f>
        <v>0</v>
      </c>
      <c r="I58" s="52">
        <f>ROUND(F58*AP58,2)</f>
        <v>0</v>
      </c>
      <c r="J58" s="52">
        <f>ROUND(F58*G58,2)</f>
        <v>0</v>
      </c>
      <c r="K58" s="53" t="s">
        <v>125</v>
      </c>
      <c r="Z58" s="52">
        <f>ROUND(IF(AQ58="5",BJ58,0),2)</f>
        <v>0</v>
      </c>
      <c r="AB58" s="52">
        <f>ROUND(IF(AQ58="1",BH58,0),2)</f>
        <v>0</v>
      </c>
      <c r="AC58" s="52">
        <f>ROUND(IF(AQ58="1",BI58,0),2)</f>
        <v>0</v>
      </c>
      <c r="AD58" s="52">
        <f>ROUND(IF(AQ58="7",BH58,0),2)</f>
        <v>0</v>
      </c>
      <c r="AE58" s="52">
        <f>ROUND(IF(AQ58="7",BI58,0),2)</f>
        <v>0</v>
      </c>
      <c r="AF58" s="52">
        <f>ROUND(IF(AQ58="2",BH58,0),2)</f>
        <v>0</v>
      </c>
      <c r="AG58" s="52">
        <f>ROUND(IF(AQ58="2",BI58,0),2)</f>
        <v>0</v>
      </c>
      <c r="AH58" s="52">
        <f>ROUND(IF(AQ58="0",BJ58,0),2)</f>
        <v>0</v>
      </c>
      <c r="AI58" s="39"/>
      <c r="AJ58" s="52">
        <f>IF(AN58=0,J58,0)</f>
        <v>0</v>
      </c>
      <c r="AK58" s="52">
        <f>IF(AN58=12,J58,0)</f>
        <v>0</v>
      </c>
      <c r="AL58" s="52">
        <f>IF(AN58=21,J58,0)</f>
        <v>0</v>
      </c>
      <c r="AN58" s="52">
        <v>21</v>
      </c>
      <c r="AO58" s="52">
        <f>G58*1</f>
        <v>0</v>
      </c>
      <c r="AP58" s="52">
        <f>G58*(1-1)</f>
        <v>0</v>
      </c>
      <c r="AQ58" s="54" t="s">
        <v>174</v>
      </c>
      <c r="AV58" s="52">
        <f>ROUND(AW58+AX58,2)</f>
        <v>0</v>
      </c>
      <c r="AW58" s="52">
        <f>ROUND(F58*AO58,2)</f>
        <v>0</v>
      </c>
      <c r="AX58" s="52">
        <f>ROUND(F58*AP58,2)</f>
        <v>0</v>
      </c>
      <c r="AY58" s="54" t="s">
        <v>175</v>
      </c>
      <c r="AZ58" s="54" t="s">
        <v>176</v>
      </c>
      <c r="BA58" s="39" t="s">
        <v>101</v>
      </c>
      <c r="BC58" s="52">
        <f>AW58+AX58</f>
        <v>0</v>
      </c>
      <c r="BD58" s="52">
        <f>G58/(100-BE58)*100</f>
        <v>0</v>
      </c>
      <c r="BE58" s="52">
        <v>0</v>
      </c>
      <c r="BF58" s="52">
        <f>58</f>
        <v>58</v>
      </c>
      <c r="BH58" s="52">
        <f>F58*AO58</f>
        <v>0</v>
      </c>
      <c r="BI58" s="52">
        <f>F58*AP58</f>
        <v>0</v>
      </c>
      <c r="BJ58" s="52">
        <f>F58*G58</f>
        <v>0</v>
      </c>
      <c r="BK58" s="52"/>
      <c r="BL58" s="52"/>
      <c r="BW58" s="52">
        <v>21</v>
      </c>
      <c r="BX58" s="16" t="s">
        <v>193</v>
      </c>
    </row>
    <row r="59" spans="1:76" ht="15" customHeight="1" x14ac:dyDescent="0.25">
      <c r="A59" s="51" t="s">
        <v>208</v>
      </c>
      <c r="B59" s="18" t="s">
        <v>209</v>
      </c>
      <c r="C59" s="8" t="s">
        <v>210</v>
      </c>
      <c r="D59" s="8"/>
      <c r="E59" s="18" t="s">
        <v>173</v>
      </c>
      <c r="F59" s="52">
        <v>1</v>
      </c>
      <c r="G59" s="52">
        <v>0</v>
      </c>
      <c r="H59" s="52">
        <f>ROUND(F59*AO59,2)</f>
        <v>0</v>
      </c>
      <c r="I59" s="52">
        <f>ROUND(F59*AP59,2)</f>
        <v>0</v>
      </c>
      <c r="J59" s="52">
        <f>ROUND(F59*G59,2)</f>
        <v>0</v>
      </c>
      <c r="K59" s="53"/>
      <c r="Z59" s="52">
        <f>ROUND(IF(AQ59="5",BJ59,0),2)</f>
        <v>0</v>
      </c>
      <c r="AB59" s="52">
        <f>ROUND(IF(AQ59="1",BH59,0),2)</f>
        <v>0</v>
      </c>
      <c r="AC59" s="52">
        <f>ROUND(IF(AQ59="1",BI59,0),2)</f>
        <v>0</v>
      </c>
      <c r="AD59" s="52">
        <f>ROUND(IF(AQ59="7",BH59,0),2)</f>
        <v>0</v>
      </c>
      <c r="AE59" s="52">
        <f>ROUND(IF(AQ59="7",BI59,0),2)</f>
        <v>0</v>
      </c>
      <c r="AF59" s="52">
        <f>ROUND(IF(AQ59="2",BH59,0),2)</f>
        <v>0</v>
      </c>
      <c r="AG59" s="52">
        <f>ROUND(IF(AQ59="2",BI59,0),2)</f>
        <v>0</v>
      </c>
      <c r="AH59" s="52">
        <f>ROUND(IF(AQ59="0",BJ59,0),2)</f>
        <v>0</v>
      </c>
      <c r="AI59" s="39"/>
      <c r="AJ59" s="52">
        <f>IF(AN59=0,J59,0)</f>
        <v>0</v>
      </c>
      <c r="AK59" s="52">
        <f>IF(AN59=12,J59,0)</f>
        <v>0</v>
      </c>
      <c r="AL59" s="52">
        <f>IF(AN59=21,J59,0)</f>
        <v>0</v>
      </c>
      <c r="AN59" s="52">
        <v>21</v>
      </c>
      <c r="AO59" s="52">
        <f>G59*1</f>
        <v>0</v>
      </c>
      <c r="AP59" s="52">
        <f>G59*(1-1)</f>
        <v>0</v>
      </c>
      <c r="AQ59" s="54" t="s">
        <v>174</v>
      </c>
      <c r="AV59" s="52">
        <f>ROUND(AW59+AX59,2)</f>
        <v>0</v>
      </c>
      <c r="AW59" s="52">
        <f>ROUND(F59*AO59,2)</f>
        <v>0</v>
      </c>
      <c r="AX59" s="52">
        <f>ROUND(F59*AP59,2)</f>
        <v>0</v>
      </c>
      <c r="AY59" s="54" t="s">
        <v>175</v>
      </c>
      <c r="AZ59" s="54" t="s">
        <v>176</v>
      </c>
      <c r="BA59" s="39" t="s">
        <v>101</v>
      </c>
      <c r="BC59" s="52">
        <f>AW59+AX59</f>
        <v>0</v>
      </c>
      <c r="BD59" s="52">
        <f>G59/(100-BE59)*100</f>
        <v>0</v>
      </c>
      <c r="BE59" s="52">
        <v>0</v>
      </c>
      <c r="BF59" s="52">
        <f>59</f>
        <v>59</v>
      </c>
      <c r="BH59" s="52">
        <f>F59*AO59</f>
        <v>0</v>
      </c>
      <c r="BI59" s="52">
        <f>F59*AP59</f>
        <v>0</v>
      </c>
      <c r="BJ59" s="52">
        <f>F59*G59</f>
        <v>0</v>
      </c>
      <c r="BK59" s="52"/>
      <c r="BL59" s="52"/>
      <c r="BW59" s="52">
        <v>21</v>
      </c>
      <c r="BX59" s="16" t="s">
        <v>210</v>
      </c>
    </row>
    <row r="60" spans="1:76" ht="24.75" customHeight="1" x14ac:dyDescent="0.25">
      <c r="A60" s="55"/>
      <c r="B60" s="56" t="s">
        <v>177</v>
      </c>
      <c r="C60" s="95" t="s">
        <v>211</v>
      </c>
      <c r="D60" s="95"/>
      <c r="E60" s="95"/>
      <c r="F60" s="95"/>
      <c r="G60" s="95"/>
      <c r="H60" s="95"/>
      <c r="I60" s="95"/>
      <c r="J60" s="95"/>
      <c r="K60" s="95"/>
      <c r="BX60" s="57" t="s">
        <v>211</v>
      </c>
    </row>
    <row r="61" spans="1:76" ht="15" customHeight="1" x14ac:dyDescent="0.25">
      <c r="A61" s="51" t="s">
        <v>212</v>
      </c>
      <c r="B61" s="18" t="s">
        <v>213</v>
      </c>
      <c r="C61" s="8" t="s">
        <v>214</v>
      </c>
      <c r="D61" s="8"/>
      <c r="E61" s="18" t="s">
        <v>173</v>
      </c>
      <c r="F61" s="52">
        <v>1</v>
      </c>
      <c r="G61" s="52">
        <v>0</v>
      </c>
      <c r="H61" s="52">
        <f>ROUND(F61*AO61,2)</f>
        <v>0</v>
      </c>
      <c r="I61" s="52">
        <f>ROUND(F61*AP61,2)</f>
        <v>0</v>
      </c>
      <c r="J61" s="52">
        <f>ROUND(F61*G61,2)</f>
        <v>0</v>
      </c>
      <c r="K61" s="53"/>
      <c r="Z61" s="52">
        <f>ROUND(IF(AQ61="5",BJ61,0),2)</f>
        <v>0</v>
      </c>
      <c r="AB61" s="52">
        <f>ROUND(IF(AQ61="1",BH61,0),2)</f>
        <v>0</v>
      </c>
      <c r="AC61" s="52">
        <f>ROUND(IF(AQ61="1",BI61,0),2)</f>
        <v>0</v>
      </c>
      <c r="AD61" s="52">
        <f>ROUND(IF(AQ61="7",BH61,0),2)</f>
        <v>0</v>
      </c>
      <c r="AE61" s="52">
        <f>ROUND(IF(AQ61="7",BI61,0),2)</f>
        <v>0</v>
      </c>
      <c r="AF61" s="52">
        <f>ROUND(IF(AQ61="2",BH61,0),2)</f>
        <v>0</v>
      </c>
      <c r="AG61" s="52">
        <f>ROUND(IF(AQ61="2",BI61,0),2)</f>
        <v>0</v>
      </c>
      <c r="AH61" s="52">
        <f>ROUND(IF(AQ61="0",BJ61,0),2)</f>
        <v>0</v>
      </c>
      <c r="AI61" s="39"/>
      <c r="AJ61" s="52">
        <f>IF(AN61=0,J61,0)</f>
        <v>0</v>
      </c>
      <c r="AK61" s="52">
        <f>IF(AN61=12,J61,0)</f>
        <v>0</v>
      </c>
      <c r="AL61" s="52">
        <f>IF(AN61=21,J61,0)</f>
        <v>0</v>
      </c>
      <c r="AN61" s="52">
        <v>21</v>
      </c>
      <c r="AO61" s="52">
        <f>G61*1</f>
        <v>0</v>
      </c>
      <c r="AP61" s="52">
        <f>G61*(1-1)</f>
        <v>0</v>
      </c>
      <c r="AQ61" s="54" t="s">
        <v>174</v>
      </c>
      <c r="AV61" s="52">
        <f>ROUND(AW61+AX61,2)</f>
        <v>0</v>
      </c>
      <c r="AW61" s="52">
        <f>ROUND(F61*AO61,2)</f>
        <v>0</v>
      </c>
      <c r="AX61" s="52">
        <f>ROUND(F61*AP61,2)</f>
        <v>0</v>
      </c>
      <c r="AY61" s="54" t="s">
        <v>175</v>
      </c>
      <c r="AZ61" s="54" t="s">
        <v>176</v>
      </c>
      <c r="BA61" s="39" t="s">
        <v>101</v>
      </c>
      <c r="BC61" s="52">
        <f>AW61+AX61</f>
        <v>0</v>
      </c>
      <c r="BD61" s="52">
        <f>G61/(100-BE61)*100</f>
        <v>0</v>
      </c>
      <c r="BE61" s="52">
        <v>0</v>
      </c>
      <c r="BF61" s="52">
        <f>61</f>
        <v>61</v>
      </c>
      <c r="BH61" s="52">
        <f>F61*AO61</f>
        <v>0</v>
      </c>
      <c r="BI61" s="52">
        <f>F61*AP61</f>
        <v>0</v>
      </c>
      <c r="BJ61" s="52">
        <f>F61*G61</f>
        <v>0</v>
      </c>
      <c r="BK61" s="52"/>
      <c r="BL61" s="52"/>
      <c r="BW61" s="52">
        <v>21</v>
      </c>
      <c r="BX61" s="16" t="s">
        <v>214</v>
      </c>
    </row>
    <row r="62" spans="1:76" ht="24.75" customHeight="1" x14ac:dyDescent="0.25">
      <c r="A62" s="55"/>
      <c r="B62" s="56" t="s">
        <v>177</v>
      </c>
      <c r="C62" s="95" t="s">
        <v>215</v>
      </c>
      <c r="D62" s="95"/>
      <c r="E62" s="95"/>
      <c r="F62" s="95"/>
      <c r="G62" s="95"/>
      <c r="H62" s="95"/>
      <c r="I62" s="95"/>
      <c r="J62" s="95"/>
      <c r="K62" s="95"/>
      <c r="BX62" s="57" t="s">
        <v>215</v>
      </c>
    </row>
    <row r="63" spans="1:76" ht="15" customHeight="1" x14ac:dyDescent="0.25">
      <c r="A63" s="51" t="s">
        <v>216</v>
      </c>
      <c r="B63" s="18" t="s">
        <v>217</v>
      </c>
      <c r="C63" s="8" t="s">
        <v>218</v>
      </c>
      <c r="D63" s="8"/>
      <c r="E63" s="18" t="s">
        <v>112</v>
      </c>
      <c r="F63" s="52">
        <v>250</v>
      </c>
      <c r="G63" s="52">
        <v>0</v>
      </c>
      <c r="H63" s="52">
        <f>ROUND(F63*AO63,2)</f>
        <v>0</v>
      </c>
      <c r="I63" s="52">
        <f>ROUND(F63*AP63,2)</f>
        <v>0</v>
      </c>
      <c r="J63" s="52">
        <f>ROUND(F63*G63,2)</f>
        <v>0</v>
      </c>
      <c r="K63" s="53" t="s">
        <v>125</v>
      </c>
      <c r="Z63" s="52">
        <f>ROUND(IF(AQ63="5",BJ63,0),2)</f>
        <v>0</v>
      </c>
      <c r="AB63" s="52">
        <f>ROUND(IF(AQ63="1",BH63,0),2)</f>
        <v>0</v>
      </c>
      <c r="AC63" s="52">
        <f>ROUND(IF(AQ63="1",BI63,0),2)</f>
        <v>0</v>
      </c>
      <c r="AD63" s="52">
        <f>ROUND(IF(AQ63="7",BH63,0),2)</f>
        <v>0</v>
      </c>
      <c r="AE63" s="52">
        <f>ROUND(IF(AQ63="7",BI63,0),2)</f>
        <v>0</v>
      </c>
      <c r="AF63" s="52">
        <f>ROUND(IF(AQ63="2",BH63,0),2)</f>
        <v>0</v>
      </c>
      <c r="AG63" s="52">
        <f>ROUND(IF(AQ63="2",BI63,0),2)</f>
        <v>0</v>
      </c>
      <c r="AH63" s="52">
        <f>ROUND(IF(AQ63="0",BJ63,0),2)</f>
        <v>0</v>
      </c>
      <c r="AI63" s="39"/>
      <c r="AJ63" s="52">
        <f>IF(AN63=0,J63,0)</f>
        <v>0</v>
      </c>
      <c r="AK63" s="52">
        <f>IF(AN63=12,J63,0)</f>
        <v>0</v>
      </c>
      <c r="AL63" s="52">
        <f>IF(AN63=21,J63,0)</f>
        <v>0</v>
      </c>
      <c r="AN63" s="52">
        <v>21</v>
      </c>
      <c r="AO63" s="52">
        <f>G63*1</f>
        <v>0</v>
      </c>
      <c r="AP63" s="52">
        <f>G63*(1-1)</f>
        <v>0</v>
      </c>
      <c r="AQ63" s="54" t="s">
        <v>174</v>
      </c>
      <c r="AV63" s="52">
        <f>ROUND(AW63+AX63,2)</f>
        <v>0</v>
      </c>
      <c r="AW63" s="52">
        <f>ROUND(F63*AO63,2)</f>
        <v>0</v>
      </c>
      <c r="AX63" s="52">
        <f>ROUND(F63*AP63,2)</f>
        <v>0</v>
      </c>
      <c r="AY63" s="54" t="s">
        <v>175</v>
      </c>
      <c r="AZ63" s="54" t="s">
        <v>176</v>
      </c>
      <c r="BA63" s="39" t="s">
        <v>101</v>
      </c>
      <c r="BC63" s="52">
        <f>AW63+AX63</f>
        <v>0</v>
      </c>
      <c r="BD63" s="52">
        <f>G63/(100-BE63)*100</f>
        <v>0</v>
      </c>
      <c r="BE63" s="52">
        <v>0</v>
      </c>
      <c r="BF63" s="52">
        <f>63</f>
        <v>63</v>
      </c>
      <c r="BH63" s="52">
        <f>F63*AO63</f>
        <v>0</v>
      </c>
      <c r="BI63" s="52">
        <f>F63*AP63</f>
        <v>0</v>
      </c>
      <c r="BJ63" s="52">
        <f>F63*G63</f>
        <v>0</v>
      </c>
      <c r="BK63" s="52"/>
      <c r="BL63" s="52"/>
      <c r="BW63" s="52">
        <v>21</v>
      </c>
      <c r="BX63" s="16" t="s">
        <v>218</v>
      </c>
    </row>
    <row r="64" spans="1:76" ht="24.75" customHeight="1" x14ac:dyDescent="0.25">
      <c r="A64" s="55"/>
      <c r="B64" s="56" t="s">
        <v>177</v>
      </c>
      <c r="C64" s="95" t="s">
        <v>219</v>
      </c>
      <c r="D64" s="95"/>
      <c r="E64" s="95"/>
      <c r="F64" s="95"/>
      <c r="G64" s="95"/>
      <c r="H64" s="95"/>
      <c r="I64" s="95"/>
      <c r="J64" s="95"/>
      <c r="K64" s="95"/>
      <c r="BX64" s="57" t="s">
        <v>219</v>
      </c>
    </row>
    <row r="65" spans="1:76" ht="15" customHeight="1" x14ac:dyDescent="0.25">
      <c r="A65" s="51" t="s">
        <v>220</v>
      </c>
      <c r="B65" s="18" t="s">
        <v>195</v>
      </c>
      <c r="C65" s="8" t="s">
        <v>196</v>
      </c>
      <c r="D65" s="8"/>
      <c r="E65" s="18" t="s">
        <v>112</v>
      </c>
      <c r="F65" s="52">
        <v>250</v>
      </c>
      <c r="G65" s="52">
        <v>0</v>
      </c>
      <c r="H65" s="52">
        <f>ROUND(F65*AO65,2)</f>
        <v>0</v>
      </c>
      <c r="I65" s="52">
        <f>ROUND(F65*AP65,2)</f>
        <v>0</v>
      </c>
      <c r="J65" s="52">
        <f>ROUND(F65*G65,2)</f>
        <v>0</v>
      </c>
      <c r="K65" s="53" t="s">
        <v>125</v>
      </c>
      <c r="Z65" s="52">
        <f>ROUND(IF(AQ65="5",BJ65,0),2)</f>
        <v>0</v>
      </c>
      <c r="AB65" s="52">
        <f>ROUND(IF(AQ65="1",BH65,0),2)</f>
        <v>0</v>
      </c>
      <c r="AC65" s="52">
        <f>ROUND(IF(AQ65="1",BI65,0),2)</f>
        <v>0</v>
      </c>
      <c r="AD65" s="52">
        <f>ROUND(IF(AQ65="7",BH65,0),2)</f>
        <v>0</v>
      </c>
      <c r="AE65" s="52">
        <f>ROUND(IF(AQ65="7",BI65,0),2)</f>
        <v>0</v>
      </c>
      <c r="AF65" s="52">
        <f>ROUND(IF(AQ65="2",BH65,0),2)</f>
        <v>0</v>
      </c>
      <c r="AG65" s="52">
        <f>ROUND(IF(AQ65="2",BI65,0),2)</f>
        <v>0</v>
      </c>
      <c r="AH65" s="52">
        <f>ROUND(IF(AQ65="0",BJ65,0),2)</f>
        <v>0</v>
      </c>
      <c r="AI65" s="39"/>
      <c r="AJ65" s="52">
        <f>IF(AN65=0,J65,0)</f>
        <v>0</v>
      </c>
      <c r="AK65" s="52">
        <f>IF(AN65=12,J65,0)</f>
        <v>0</v>
      </c>
      <c r="AL65" s="52">
        <f>IF(AN65=21,J65,0)</f>
        <v>0</v>
      </c>
      <c r="AN65" s="52">
        <v>21</v>
      </c>
      <c r="AO65" s="52">
        <f>G65*1</f>
        <v>0</v>
      </c>
      <c r="AP65" s="52">
        <f>G65*(1-1)</f>
        <v>0</v>
      </c>
      <c r="AQ65" s="54" t="s">
        <v>174</v>
      </c>
      <c r="AV65" s="52">
        <f>ROUND(AW65+AX65,2)</f>
        <v>0</v>
      </c>
      <c r="AW65" s="52">
        <f>ROUND(F65*AO65,2)</f>
        <v>0</v>
      </c>
      <c r="AX65" s="52">
        <f>ROUND(F65*AP65,2)</f>
        <v>0</v>
      </c>
      <c r="AY65" s="54" t="s">
        <v>175</v>
      </c>
      <c r="AZ65" s="54" t="s">
        <v>176</v>
      </c>
      <c r="BA65" s="39" t="s">
        <v>101</v>
      </c>
      <c r="BC65" s="52">
        <f>AW65+AX65</f>
        <v>0</v>
      </c>
      <c r="BD65" s="52">
        <f>G65/(100-BE65)*100</f>
        <v>0</v>
      </c>
      <c r="BE65" s="52">
        <v>0</v>
      </c>
      <c r="BF65" s="52">
        <f>65</f>
        <v>65</v>
      </c>
      <c r="BH65" s="52">
        <f>F65*AO65</f>
        <v>0</v>
      </c>
      <c r="BI65" s="52">
        <f>F65*AP65</f>
        <v>0</v>
      </c>
      <c r="BJ65" s="52">
        <f>F65*G65</f>
        <v>0</v>
      </c>
      <c r="BK65" s="52"/>
      <c r="BL65" s="52"/>
      <c r="BW65" s="52">
        <v>21</v>
      </c>
      <c r="BX65" s="16" t="s">
        <v>196</v>
      </c>
    </row>
    <row r="66" spans="1:76" ht="15" customHeight="1" x14ac:dyDescent="0.25">
      <c r="A66" s="51" t="s">
        <v>221</v>
      </c>
      <c r="B66" s="18" t="s">
        <v>199</v>
      </c>
      <c r="C66" s="8" t="s">
        <v>200</v>
      </c>
      <c r="D66" s="8"/>
      <c r="E66" s="18" t="s">
        <v>201</v>
      </c>
      <c r="F66" s="52">
        <v>80</v>
      </c>
      <c r="G66" s="52">
        <v>0</v>
      </c>
      <c r="H66" s="52">
        <f>ROUND(F66*AO66,2)</f>
        <v>0</v>
      </c>
      <c r="I66" s="52">
        <f>ROUND(F66*AP66,2)</f>
        <v>0</v>
      </c>
      <c r="J66" s="52">
        <f>ROUND(F66*G66,2)</f>
        <v>0</v>
      </c>
      <c r="K66" s="53"/>
      <c r="Z66" s="52">
        <f>ROUND(IF(AQ66="5",BJ66,0),2)</f>
        <v>0</v>
      </c>
      <c r="AB66" s="52">
        <f>ROUND(IF(AQ66="1",BH66,0),2)</f>
        <v>0</v>
      </c>
      <c r="AC66" s="52">
        <f>ROUND(IF(AQ66="1",BI66,0),2)</f>
        <v>0</v>
      </c>
      <c r="AD66" s="52">
        <f>ROUND(IF(AQ66="7",BH66,0),2)</f>
        <v>0</v>
      </c>
      <c r="AE66" s="52">
        <f>ROUND(IF(AQ66="7",BI66,0),2)</f>
        <v>0</v>
      </c>
      <c r="AF66" s="52">
        <f>ROUND(IF(AQ66="2",BH66,0),2)</f>
        <v>0</v>
      </c>
      <c r="AG66" s="52">
        <f>ROUND(IF(AQ66="2",BI66,0),2)</f>
        <v>0</v>
      </c>
      <c r="AH66" s="52">
        <f>ROUND(IF(AQ66="0",BJ66,0),2)</f>
        <v>0</v>
      </c>
      <c r="AI66" s="39"/>
      <c r="AJ66" s="52">
        <f>IF(AN66=0,J66,0)</f>
        <v>0</v>
      </c>
      <c r="AK66" s="52">
        <f>IF(AN66=12,J66,0)</f>
        <v>0</v>
      </c>
      <c r="AL66" s="52">
        <f>IF(AN66=21,J66,0)</f>
        <v>0</v>
      </c>
      <c r="AN66" s="52">
        <v>21</v>
      </c>
      <c r="AO66" s="52">
        <f>G66*1</f>
        <v>0</v>
      </c>
      <c r="AP66" s="52">
        <f>G66*(1-1)</f>
        <v>0</v>
      </c>
      <c r="AQ66" s="54" t="s">
        <v>174</v>
      </c>
      <c r="AV66" s="52">
        <f>ROUND(AW66+AX66,2)</f>
        <v>0</v>
      </c>
      <c r="AW66" s="52">
        <f>ROUND(F66*AO66,2)</f>
        <v>0</v>
      </c>
      <c r="AX66" s="52">
        <f>ROUND(F66*AP66,2)</f>
        <v>0</v>
      </c>
      <c r="AY66" s="54" t="s">
        <v>175</v>
      </c>
      <c r="AZ66" s="54" t="s">
        <v>176</v>
      </c>
      <c r="BA66" s="39" t="s">
        <v>101</v>
      </c>
      <c r="BC66" s="52">
        <f>AW66+AX66</f>
        <v>0</v>
      </c>
      <c r="BD66" s="52">
        <f>G66/(100-BE66)*100</f>
        <v>0</v>
      </c>
      <c r="BE66" s="52">
        <v>0</v>
      </c>
      <c r="BF66" s="52">
        <f>66</f>
        <v>66</v>
      </c>
      <c r="BH66" s="52">
        <f>F66*AO66</f>
        <v>0</v>
      </c>
      <c r="BI66" s="52">
        <f>F66*AP66</f>
        <v>0</v>
      </c>
      <c r="BJ66" s="52">
        <f>F66*G66</f>
        <v>0</v>
      </c>
      <c r="BK66" s="52"/>
      <c r="BL66" s="52"/>
      <c r="BW66" s="52">
        <v>21</v>
      </c>
      <c r="BX66" s="16" t="s">
        <v>200</v>
      </c>
    </row>
    <row r="67" spans="1:76" ht="15" customHeight="1" x14ac:dyDescent="0.25">
      <c r="A67" s="47"/>
      <c r="B67" s="48" t="s">
        <v>222</v>
      </c>
      <c r="C67" s="94" t="s">
        <v>223</v>
      </c>
      <c r="D67" s="94"/>
      <c r="E67" s="49" t="s">
        <v>56</v>
      </c>
      <c r="F67" s="49" t="s">
        <v>56</v>
      </c>
      <c r="G67" s="49" t="s">
        <v>56</v>
      </c>
      <c r="H67" s="34">
        <f>H68+H71</f>
        <v>0</v>
      </c>
      <c r="I67" s="34">
        <f>I68+I71</f>
        <v>0</v>
      </c>
      <c r="J67" s="34">
        <f>J68+J71</f>
        <v>0</v>
      </c>
      <c r="K67" s="50"/>
      <c r="AI67" s="39"/>
    </row>
    <row r="68" spans="1:76" ht="15" customHeight="1" x14ac:dyDescent="0.25">
      <c r="A68" s="47"/>
      <c r="B68" s="48" t="s">
        <v>224</v>
      </c>
      <c r="C68" s="94" t="s">
        <v>225</v>
      </c>
      <c r="D68" s="94"/>
      <c r="E68" s="49" t="s">
        <v>56</v>
      </c>
      <c r="F68" s="49" t="s">
        <v>56</v>
      </c>
      <c r="G68" s="49" t="s">
        <v>56</v>
      </c>
      <c r="H68" s="34">
        <f>SUM(H69:H70)</f>
        <v>0</v>
      </c>
      <c r="I68" s="34">
        <f>SUM(I69:I70)</f>
        <v>0</v>
      </c>
      <c r="J68" s="34">
        <f>SUM(J69:J70)</f>
        <v>0</v>
      </c>
      <c r="K68" s="50"/>
      <c r="AI68" s="39"/>
      <c r="AS68" s="34">
        <f>SUM(AJ69:AJ70)</f>
        <v>0</v>
      </c>
      <c r="AT68" s="34">
        <f>SUM(AK69:AK70)</f>
        <v>0</v>
      </c>
      <c r="AU68" s="34">
        <f>SUM(AL69:AL70)</f>
        <v>0</v>
      </c>
    </row>
    <row r="69" spans="1:76" ht="15" customHeight="1" x14ac:dyDescent="0.25">
      <c r="A69" s="51" t="s">
        <v>226</v>
      </c>
      <c r="B69" s="18" t="s">
        <v>227</v>
      </c>
      <c r="C69" s="8" t="s">
        <v>228</v>
      </c>
      <c r="D69" s="8"/>
      <c r="E69" s="18" t="s">
        <v>229</v>
      </c>
      <c r="F69" s="52">
        <v>1</v>
      </c>
      <c r="G69" s="52">
        <v>0</v>
      </c>
      <c r="H69" s="52">
        <f>ROUND(F69*AO69,2)</f>
        <v>0</v>
      </c>
      <c r="I69" s="52">
        <f>ROUND(F69*AP69,2)</f>
        <v>0</v>
      </c>
      <c r="J69" s="52">
        <f>ROUND(F69*G69,2)</f>
        <v>0</v>
      </c>
      <c r="K69" s="53" t="s">
        <v>97</v>
      </c>
      <c r="Z69" s="52">
        <f>ROUND(IF(AQ69="5",BJ69,0),2)</f>
        <v>0</v>
      </c>
      <c r="AB69" s="52">
        <f>ROUND(IF(AQ69="1",BH69,0),2)</f>
        <v>0</v>
      </c>
      <c r="AC69" s="52">
        <f>ROUND(IF(AQ69="1",BI69,0),2)</f>
        <v>0</v>
      </c>
      <c r="AD69" s="52">
        <f>ROUND(IF(AQ69="7",BH69,0),2)</f>
        <v>0</v>
      </c>
      <c r="AE69" s="52">
        <f>ROUND(IF(AQ69="7",BI69,0),2)</f>
        <v>0</v>
      </c>
      <c r="AF69" s="52">
        <f>ROUND(IF(AQ69="2",BH69,0),2)</f>
        <v>0</v>
      </c>
      <c r="AG69" s="52">
        <f>ROUND(IF(AQ69="2",BI69,0),2)</f>
        <v>0</v>
      </c>
      <c r="AH69" s="52">
        <f>ROUND(IF(AQ69="0",BJ69,0),2)</f>
        <v>0</v>
      </c>
      <c r="AI69" s="39"/>
      <c r="AJ69" s="52">
        <f>IF(AN69=0,J69,0)</f>
        <v>0</v>
      </c>
      <c r="AK69" s="52">
        <f>IF(AN69=12,J69,0)</f>
        <v>0</v>
      </c>
      <c r="AL69" s="52">
        <f>IF(AN69=21,J69,0)</f>
        <v>0</v>
      </c>
      <c r="AN69" s="52">
        <v>21</v>
      </c>
      <c r="AO69" s="52">
        <f>G69*0</f>
        <v>0</v>
      </c>
      <c r="AP69" s="52">
        <f>G69*(1-0)</f>
        <v>0</v>
      </c>
      <c r="AQ69" s="54" t="s">
        <v>230</v>
      </c>
      <c r="AV69" s="52">
        <f>ROUND(AW69+AX69,2)</f>
        <v>0</v>
      </c>
      <c r="AW69" s="52">
        <f>ROUND(F69*AO69,2)</f>
        <v>0</v>
      </c>
      <c r="AX69" s="52">
        <f>ROUND(F69*AP69,2)</f>
        <v>0</v>
      </c>
      <c r="AY69" s="54" t="s">
        <v>231</v>
      </c>
      <c r="AZ69" s="54" t="s">
        <v>232</v>
      </c>
      <c r="BA69" s="39" t="s">
        <v>101</v>
      </c>
      <c r="BC69" s="52">
        <f>AW69+AX69</f>
        <v>0</v>
      </c>
      <c r="BD69" s="52">
        <f>G69/(100-BE69)*100</f>
        <v>0</v>
      </c>
      <c r="BE69" s="52">
        <v>0</v>
      </c>
      <c r="BF69" s="52">
        <f>69</f>
        <v>69</v>
      </c>
      <c r="BH69" s="52">
        <f>F69*AO69</f>
        <v>0</v>
      </c>
      <c r="BI69" s="52">
        <f>F69*AP69</f>
        <v>0</v>
      </c>
      <c r="BJ69" s="52">
        <f>F69*G69</f>
        <v>0</v>
      </c>
      <c r="BK69" s="52"/>
      <c r="BL69" s="52"/>
      <c r="BM69" s="52">
        <f>F69*G69</f>
        <v>0</v>
      </c>
      <c r="BW69" s="52">
        <v>21</v>
      </c>
      <c r="BX69" s="16" t="s">
        <v>228</v>
      </c>
    </row>
    <row r="70" spans="1:76" ht="15" customHeight="1" x14ac:dyDescent="0.25">
      <c r="A70" s="51" t="s">
        <v>233</v>
      </c>
      <c r="B70" s="18" t="s">
        <v>234</v>
      </c>
      <c r="C70" s="8" t="s">
        <v>235</v>
      </c>
      <c r="D70" s="8"/>
      <c r="E70" s="18" t="s">
        <v>229</v>
      </c>
      <c r="F70" s="52">
        <v>1</v>
      </c>
      <c r="G70" s="52">
        <v>0</v>
      </c>
      <c r="H70" s="52">
        <f>ROUND(F70*AO70,2)</f>
        <v>0</v>
      </c>
      <c r="I70" s="52">
        <f>ROUND(F70*AP70,2)</f>
        <v>0</v>
      </c>
      <c r="J70" s="52">
        <f>ROUND(F70*G70,2)</f>
        <v>0</v>
      </c>
      <c r="K70" s="53" t="s">
        <v>97</v>
      </c>
      <c r="Z70" s="52">
        <f>ROUND(IF(AQ70="5",BJ70,0),2)</f>
        <v>0</v>
      </c>
      <c r="AB70" s="52">
        <f>ROUND(IF(AQ70="1",BH70,0),2)</f>
        <v>0</v>
      </c>
      <c r="AC70" s="52">
        <f>ROUND(IF(AQ70="1",BI70,0),2)</f>
        <v>0</v>
      </c>
      <c r="AD70" s="52">
        <f>ROUND(IF(AQ70="7",BH70,0),2)</f>
        <v>0</v>
      </c>
      <c r="AE70" s="52">
        <f>ROUND(IF(AQ70="7",BI70,0),2)</f>
        <v>0</v>
      </c>
      <c r="AF70" s="52">
        <f>ROUND(IF(AQ70="2",BH70,0),2)</f>
        <v>0</v>
      </c>
      <c r="AG70" s="52">
        <f>ROUND(IF(AQ70="2",BI70,0),2)</f>
        <v>0</v>
      </c>
      <c r="AH70" s="52">
        <f>ROUND(IF(AQ70="0",BJ70,0),2)</f>
        <v>0</v>
      </c>
      <c r="AI70" s="39"/>
      <c r="AJ70" s="52">
        <f>IF(AN70=0,J70,0)</f>
        <v>0</v>
      </c>
      <c r="AK70" s="52">
        <f>IF(AN70=12,J70,0)</f>
        <v>0</v>
      </c>
      <c r="AL70" s="52">
        <f>IF(AN70=21,J70,0)</f>
        <v>0</v>
      </c>
      <c r="AN70" s="52">
        <v>21</v>
      </c>
      <c r="AO70" s="52">
        <f>G70*0</f>
        <v>0</v>
      </c>
      <c r="AP70" s="52">
        <f>G70*(1-0)</f>
        <v>0</v>
      </c>
      <c r="AQ70" s="54" t="s">
        <v>230</v>
      </c>
      <c r="AV70" s="52">
        <f>ROUND(AW70+AX70,2)</f>
        <v>0</v>
      </c>
      <c r="AW70" s="52">
        <f>ROUND(F70*AO70,2)</f>
        <v>0</v>
      </c>
      <c r="AX70" s="52">
        <f>ROUND(F70*AP70,2)</f>
        <v>0</v>
      </c>
      <c r="AY70" s="54" t="s">
        <v>231</v>
      </c>
      <c r="AZ70" s="54" t="s">
        <v>232</v>
      </c>
      <c r="BA70" s="39" t="s">
        <v>101</v>
      </c>
      <c r="BC70" s="52">
        <f>AW70+AX70</f>
        <v>0</v>
      </c>
      <c r="BD70" s="52">
        <f>G70/(100-BE70)*100</f>
        <v>0</v>
      </c>
      <c r="BE70" s="52">
        <v>0</v>
      </c>
      <c r="BF70" s="52">
        <f>70</f>
        <v>70</v>
      </c>
      <c r="BH70" s="52">
        <f>F70*AO70</f>
        <v>0</v>
      </c>
      <c r="BI70" s="52">
        <f>F70*AP70</f>
        <v>0</v>
      </c>
      <c r="BJ70" s="52">
        <f>F70*G70</f>
        <v>0</v>
      </c>
      <c r="BK70" s="52"/>
      <c r="BL70" s="52"/>
      <c r="BM70" s="52">
        <f>F70*G70</f>
        <v>0</v>
      </c>
      <c r="BW70" s="52">
        <v>21</v>
      </c>
      <c r="BX70" s="16" t="s">
        <v>235</v>
      </c>
    </row>
    <row r="71" spans="1:76" ht="15" customHeight="1" x14ac:dyDescent="0.25">
      <c r="A71" s="47"/>
      <c r="B71" s="48" t="s">
        <v>236</v>
      </c>
      <c r="C71" s="94" t="s">
        <v>237</v>
      </c>
      <c r="D71" s="94"/>
      <c r="E71" s="49" t="s">
        <v>56</v>
      </c>
      <c r="F71" s="49" t="s">
        <v>56</v>
      </c>
      <c r="G71" s="49" t="s">
        <v>56</v>
      </c>
      <c r="H71" s="34">
        <f>SUM(H72:H72)</f>
        <v>0</v>
      </c>
      <c r="I71" s="34">
        <f>SUM(I72:I72)</f>
        <v>0</v>
      </c>
      <c r="J71" s="34">
        <f>SUM(J72:J72)</f>
        <v>0</v>
      </c>
      <c r="K71" s="50"/>
      <c r="AI71" s="39"/>
      <c r="AS71" s="34">
        <f>SUM(AJ72:AJ72)</f>
        <v>0</v>
      </c>
      <c r="AT71" s="34">
        <f>SUM(AK72:AK72)</f>
        <v>0</v>
      </c>
      <c r="AU71" s="34">
        <f>SUM(AL72:AL72)</f>
        <v>0</v>
      </c>
    </row>
    <row r="72" spans="1:76" ht="15" customHeight="1" x14ac:dyDescent="0.25">
      <c r="A72" s="58" t="s">
        <v>238</v>
      </c>
      <c r="B72" s="19" t="s">
        <v>239</v>
      </c>
      <c r="C72" s="3" t="s">
        <v>240</v>
      </c>
      <c r="D72" s="3"/>
      <c r="E72" s="19" t="s">
        <v>229</v>
      </c>
      <c r="F72" s="59">
        <v>1</v>
      </c>
      <c r="G72" s="59">
        <v>0</v>
      </c>
      <c r="H72" s="59">
        <f>ROUND(F72*AO72,2)</f>
        <v>0</v>
      </c>
      <c r="I72" s="59">
        <f>ROUND(F72*AP72,2)</f>
        <v>0</v>
      </c>
      <c r="J72" s="59">
        <f>ROUND(F72*G72,2)</f>
        <v>0</v>
      </c>
      <c r="K72" s="60" t="s">
        <v>97</v>
      </c>
      <c r="Z72" s="52">
        <f>ROUND(IF(AQ72="5",BJ72,0),2)</f>
        <v>0</v>
      </c>
      <c r="AB72" s="52">
        <f>ROUND(IF(AQ72="1",BH72,0),2)</f>
        <v>0</v>
      </c>
      <c r="AC72" s="52">
        <f>ROUND(IF(AQ72="1",BI72,0),2)</f>
        <v>0</v>
      </c>
      <c r="AD72" s="52">
        <f>ROUND(IF(AQ72="7",BH72,0),2)</f>
        <v>0</v>
      </c>
      <c r="AE72" s="52">
        <f>ROUND(IF(AQ72="7",BI72,0),2)</f>
        <v>0</v>
      </c>
      <c r="AF72" s="52">
        <f>ROUND(IF(AQ72="2",BH72,0),2)</f>
        <v>0</v>
      </c>
      <c r="AG72" s="52">
        <f>ROUND(IF(AQ72="2",BI72,0),2)</f>
        <v>0</v>
      </c>
      <c r="AH72" s="52">
        <f>ROUND(IF(AQ72="0",BJ72,0),2)</f>
        <v>0</v>
      </c>
      <c r="AI72" s="39"/>
      <c r="AJ72" s="52">
        <f>IF(AN72=0,J72,0)</f>
        <v>0</v>
      </c>
      <c r="AK72" s="52">
        <f>IF(AN72=12,J72,0)</f>
        <v>0</v>
      </c>
      <c r="AL72" s="52">
        <f>IF(AN72=21,J72,0)</f>
        <v>0</v>
      </c>
      <c r="AN72" s="52">
        <v>21</v>
      </c>
      <c r="AO72" s="52">
        <f>G72*0</f>
        <v>0</v>
      </c>
      <c r="AP72" s="52">
        <f>G72*(1-0)</f>
        <v>0</v>
      </c>
      <c r="AQ72" s="54" t="s">
        <v>230</v>
      </c>
      <c r="AV72" s="52">
        <f>ROUND(AW72+AX72,2)</f>
        <v>0</v>
      </c>
      <c r="AW72" s="52">
        <f>ROUND(F72*AO72,2)</f>
        <v>0</v>
      </c>
      <c r="AX72" s="52">
        <f>ROUND(F72*AP72,2)</f>
        <v>0</v>
      </c>
      <c r="AY72" s="54" t="s">
        <v>241</v>
      </c>
      <c r="AZ72" s="54" t="s">
        <v>232</v>
      </c>
      <c r="BA72" s="39" t="s">
        <v>101</v>
      </c>
      <c r="BC72" s="52">
        <f>AW72+AX72</f>
        <v>0</v>
      </c>
      <c r="BD72" s="52">
        <f>G72/(100-BE72)*100</f>
        <v>0</v>
      </c>
      <c r="BE72" s="52">
        <v>0</v>
      </c>
      <c r="BF72" s="52">
        <f>72</f>
        <v>72</v>
      </c>
      <c r="BH72" s="52">
        <f>F72*AO72</f>
        <v>0</v>
      </c>
      <c r="BI72" s="52">
        <f>F72*AP72</f>
        <v>0</v>
      </c>
      <c r="BJ72" s="52">
        <f>F72*G72</f>
        <v>0</v>
      </c>
      <c r="BK72" s="52"/>
      <c r="BL72" s="52"/>
      <c r="BP72" s="52">
        <f>F72*G72</f>
        <v>0</v>
      </c>
      <c r="BW72" s="52">
        <v>21</v>
      </c>
      <c r="BX72" s="16" t="s">
        <v>240</v>
      </c>
    </row>
    <row r="73" spans="1:76" x14ac:dyDescent="0.25">
      <c r="H73" s="96" t="s">
        <v>242</v>
      </c>
      <c r="I73" s="96"/>
      <c r="J73" s="61">
        <f>ROUND(J12+J30+J41+J68+J71,2)</f>
        <v>0</v>
      </c>
    </row>
    <row r="74" spans="1:76" x14ac:dyDescent="0.25">
      <c r="A74" s="33" t="s">
        <v>52</v>
      </c>
    </row>
    <row r="75" spans="1:76" ht="12.75" customHeight="1" x14ac:dyDescent="0.25">
      <c r="A75" s="8"/>
      <c r="B75" s="8"/>
      <c r="C75" s="8"/>
      <c r="D75" s="8"/>
      <c r="E75" s="8"/>
      <c r="F75" s="8"/>
      <c r="G75" s="8"/>
      <c r="H75" s="8"/>
      <c r="I75" s="8"/>
      <c r="J75" s="8"/>
      <c r="K75" s="8"/>
    </row>
  </sheetData>
  <mergeCells count="91">
    <mergeCell ref="H73:I73"/>
    <mergeCell ref="A75:K75"/>
    <mergeCell ref="C68:D68"/>
    <mergeCell ref="C69:D69"/>
    <mergeCell ref="C70:D70"/>
    <mergeCell ref="C71:D71"/>
    <mergeCell ref="C72:D72"/>
    <mergeCell ref="C63:D63"/>
    <mergeCell ref="C64:K64"/>
    <mergeCell ref="C65:D65"/>
    <mergeCell ref="C66:D66"/>
    <mergeCell ref="C67:D67"/>
    <mergeCell ref="C58:D58"/>
    <mergeCell ref="C59:D59"/>
    <mergeCell ref="C60:K60"/>
    <mergeCell ref="C61:D61"/>
    <mergeCell ref="C62:K62"/>
    <mergeCell ref="C53:K53"/>
    <mergeCell ref="C54:D54"/>
    <mergeCell ref="C55:K55"/>
    <mergeCell ref="C56:D56"/>
    <mergeCell ref="C57:K57"/>
    <mergeCell ref="C48:D48"/>
    <mergeCell ref="C49:K49"/>
    <mergeCell ref="C50:D50"/>
    <mergeCell ref="C51:K51"/>
    <mergeCell ref="C52:D52"/>
    <mergeCell ref="C43:K43"/>
    <mergeCell ref="C44:D44"/>
    <mergeCell ref="C45:K45"/>
    <mergeCell ref="C46:D46"/>
    <mergeCell ref="C47:K47"/>
    <mergeCell ref="C38:D38"/>
    <mergeCell ref="C39:D39"/>
    <mergeCell ref="C40:K40"/>
    <mergeCell ref="C41:D41"/>
    <mergeCell ref="C42:D42"/>
    <mergeCell ref="C33:D33"/>
    <mergeCell ref="C34:K34"/>
    <mergeCell ref="C35:D35"/>
    <mergeCell ref="C36:K36"/>
    <mergeCell ref="C37:D37"/>
    <mergeCell ref="C28:D28"/>
    <mergeCell ref="C29:D29"/>
    <mergeCell ref="C30:D30"/>
    <mergeCell ref="C31:D31"/>
    <mergeCell ref="C32:K32"/>
    <mergeCell ref="C23:D23"/>
    <mergeCell ref="C24:K24"/>
    <mergeCell ref="C25:D25"/>
    <mergeCell ref="C26:D26"/>
    <mergeCell ref="C27:D27"/>
    <mergeCell ref="C18:D18"/>
    <mergeCell ref="C19:D19"/>
    <mergeCell ref="C20:D20"/>
    <mergeCell ref="C21:D21"/>
    <mergeCell ref="C22:K22"/>
    <mergeCell ref="C13:D13"/>
    <mergeCell ref="C14:K14"/>
    <mergeCell ref="C15:D15"/>
    <mergeCell ref="C16:D16"/>
    <mergeCell ref="C17:D17"/>
    <mergeCell ref="I8:K9"/>
    <mergeCell ref="C10:D10"/>
    <mergeCell ref="H10:J10"/>
    <mergeCell ref="C11:D11"/>
    <mergeCell ref="C12:D12"/>
    <mergeCell ref="A8:B9"/>
    <mergeCell ref="C8:D9"/>
    <mergeCell ref="E8:F9"/>
    <mergeCell ref="G8:G9"/>
    <mergeCell ref="H8:H9"/>
    <mergeCell ref="I4:K5"/>
    <mergeCell ref="A6:B7"/>
    <mergeCell ref="C6:D7"/>
    <mergeCell ref="E6:F7"/>
    <mergeCell ref="G6:G7"/>
    <mergeCell ref="H6:H7"/>
    <mergeCell ref="I6:K7"/>
    <mergeCell ref="A4:B5"/>
    <mergeCell ref="C4:D5"/>
    <mergeCell ref="E4:F5"/>
    <mergeCell ref="G4:G5"/>
    <mergeCell ref="H4:H5"/>
    <mergeCell ref="A1:K1"/>
    <mergeCell ref="A2:B3"/>
    <mergeCell ref="C2:D3"/>
    <mergeCell ref="E2:F3"/>
    <mergeCell ref="G2:G3"/>
    <mergeCell ref="H2:H3"/>
    <mergeCell ref="I2:K3"/>
  </mergeCells>
  <pageMargins left="0.39374999999999999" right="0.39374999999999999" top="0.59097222222222201" bottom="0.59097222222222201" header="0.51180555555555496" footer="0.51180555555555496"/>
  <pageSetup firstPageNumber="0" fitToHeight="0"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5"/>
  <sheetViews>
    <sheetView zoomScaleNormal="100" workbookViewId="0">
      <selection activeCell="A45" sqref="A45"/>
    </sheetView>
  </sheetViews>
  <sheetFormatPr defaultRowHeight="15" x14ac:dyDescent="0.25"/>
  <cols>
    <col min="1" max="1" width="9.140625" style="15" customWidth="1"/>
    <col min="2" max="2" width="12.85546875" style="15" customWidth="1"/>
    <col min="3" max="3" width="22.85546875" style="15" customWidth="1"/>
    <col min="4" max="4" width="10" style="15" customWidth="1"/>
    <col min="5" max="5" width="14" style="15" customWidth="1"/>
    <col min="6" max="6" width="22.85546875" style="15" customWidth="1"/>
    <col min="7" max="7" width="9.140625" style="15" customWidth="1"/>
    <col min="8" max="8" width="17.140625" style="15" customWidth="1"/>
    <col min="9" max="9" width="22.85546875" style="15" customWidth="1"/>
    <col min="10" max="1025" width="12.140625" customWidth="1"/>
  </cols>
  <sheetData>
    <row r="1" spans="1:9" ht="54.75" customHeight="1" x14ac:dyDescent="0.2">
      <c r="A1" s="14" t="s">
        <v>223</v>
      </c>
      <c r="B1" s="14"/>
      <c r="C1" s="14"/>
      <c r="D1" s="14"/>
      <c r="E1" s="14"/>
      <c r="F1" s="14"/>
      <c r="G1" s="14"/>
      <c r="H1" s="14"/>
      <c r="I1" s="14"/>
    </row>
    <row r="2" spans="1:9" ht="15" customHeight="1" x14ac:dyDescent="0.2">
      <c r="A2" s="13" t="s">
        <v>1</v>
      </c>
      <c r="B2" s="13"/>
      <c r="C2" s="12" t="str">
        <f>'Stavební rozpočet'!C2</f>
        <v>Obec Rumburk</v>
      </c>
      <c r="D2" s="12"/>
      <c r="E2" s="11" t="s">
        <v>2</v>
      </c>
      <c r="F2" s="11" t="str">
        <f>'Stavební rozpočet'!I2</f>
        <v> </v>
      </c>
      <c r="G2" s="11"/>
      <c r="H2" s="11" t="s">
        <v>3</v>
      </c>
      <c r="I2" s="10"/>
    </row>
    <row r="3" spans="1:9" ht="15" customHeight="1" x14ac:dyDescent="0.2">
      <c r="A3" s="13"/>
      <c r="B3" s="13"/>
      <c r="C3" s="12"/>
      <c r="D3" s="12"/>
      <c r="E3" s="11"/>
      <c r="F3" s="11"/>
      <c r="G3" s="11"/>
      <c r="H3" s="11"/>
      <c r="I3" s="10"/>
    </row>
    <row r="4" spans="1:9" ht="15" customHeight="1" x14ac:dyDescent="0.2">
      <c r="A4" s="9" t="s">
        <v>4</v>
      </c>
      <c r="B4" s="9"/>
      <c r="C4" s="8" t="str">
        <f>'Stavební rozpočet'!C4</f>
        <v>VEŘEJNÉ OSVĚTLENÍ</v>
      </c>
      <c r="D4" s="8"/>
      <c r="E4" s="8" t="s">
        <v>5</v>
      </c>
      <c r="F4" s="8" t="str">
        <f>'Stavební rozpočet'!I4</f>
        <v> </v>
      </c>
      <c r="G4" s="8"/>
      <c r="H4" s="8" t="s">
        <v>3</v>
      </c>
      <c r="I4" s="7"/>
    </row>
    <row r="5" spans="1:9" ht="15" customHeight="1" x14ac:dyDescent="0.2">
      <c r="A5" s="9"/>
      <c r="B5" s="9"/>
      <c r="C5" s="8"/>
      <c r="D5" s="8"/>
      <c r="E5" s="8"/>
      <c r="F5" s="8"/>
      <c r="G5" s="8"/>
      <c r="H5" s="8"/>
      <c r="I5" s="7"/>
    </row>
    <row r="6" spans="1:9" ht="15" customHeight="1" x14ac:dyDescent="0.2">
      <c r="A6" s="9" t="s">
        <v>6</v>
      </c>
      <c r="B6" s="9"/>
      <c r="C6" s="8" t="str">
        <f>'Stavební rozpočet'!C6</f>
        <v>Dětské dopravní hřiště a multifunkční hřiště</v>
      </c>
      <c r="D6" s="8"/>
      <c r="E6" s="8" t="s">
        <v>7</v>
      </c>
      <c r="F6" s="8" t="str">
        <f>'Stavební rozpočet'!I6</f>
        <v> </v>
      </c>
      <c r="G6" s="8"/>
      <c r="H6" s="8" t="s">
        <v>3</v>
      </c>
      <c r="I6" s="7"/>
    </row>
    <row r="7" spans="1:9" ht="15" customHeight="1" x14ac:dyDescent="0.2">
      <c r="A7" s="9"/>
      <c r="B7" s="9"/>
      <c r="C7" s="8"/>
      <c r="D7" s="8"/>
      <c r="E7" s="8"/>
      <c r="F7" s="8"/>
      <c r="G7" s="8"/>
      <c r="H7" s="8"/>
      <c r="I7" s="7"/>
    </row>
    <row r="8" spans="1:9" ht="15" customHeight="1" x14ac:dyDescent="0.2">
      <c r="A8" s="9" t="s">
        <v>8</v>
      </c>
      <c r="B8" s="9"/>
      <c r="C8" s="8" t="str">
        <f>'Stavební rozpočet'!G4</f>
        <v>01.04.2025</v>
      </c>
      <c r="D8" s="8"/>
      <c r="E8" s="8" t="s">
        <v>9</v>
      </c>
      <c r="F8" s="8" t="str">
        <f>'Stavební rozpočet'!G6</f>
        <v xml:space="preserve"> </v>
      </c>
      <c r="G8" s="8"/>
      <c r="H8" s="6" t="s">
        <v>10</v>
      </c>
      <c r="I8" s="5">
        <v>37</v>
      </c>
    </row>
    <row r="9" spans="1:9" ht="12.75" x14ac:dyDescent="0.2">
      <c r="A9" s="9"/>
      <c r="B9" s="9"/>
      <c r="C9" s="8"/>
      <c r="D9" s="8"/>
      <c r="E9" s="8"/>
      <c r="F9" s="8"/>
      <c r="G9" s="8"/>
      <c r="H9" s="6"/>
      <c r="I9" s="5"/>
    </row>
    <row r="10" spans="1:9" ht="15" customHeight="1" x14ac:dyDescent="0.2">
      <c r="A10" s="4" t="s">
        <v>11</v>
      </c>
      <c r="B10" s="4"/>
      <c r="C10" s="3" t="str">
        <f>'Stavební rozpočet'!C8</f>
        <v xml:space="preserve"> </v>
      </c>
      <c r="D10" s="3"/>
      <c r="E10" s="3" t="s">
        <v>12</v>
      </c>
      <c r="F10" s="3" t="str">
        <f>'Stavební rozpočet'!I8</f>
        <v>Johana Poláková</v>
      </c>
      <c r="G10" s="3"/>
      <c r="H10" s="2" t="s">
        <v>13</v>
      </c>
      <c r="I10" s="1" t="str">
        <f>'Stavební rozpočet'!G8</f>
        <v>01.04.2025</v>
      </c>
    </row>
    <row r="11" spans="1:9" ht="12.75" x14ac:dyDescent="0.2">
      <c r="A11" s="4"/>
      <c r="B11" s="4"/>
      <c r="C11" s="3"/>
      <c r="D11" s="3"/>
      <c r="E11" s="3"/>
      <c r="F11" s="3"/>
      <c r="G11" s="3"/>
      <c r="H11" s="2"/>
      <c r="I11" s="1"/>
    </row>
    <row r="13" spans="1:9" ht="15.75" x14ac:dyDescent="0.25">
      <c r="A13" s="97" t="s">
        <v>243</v>
      </c>
      <c r="B13" s="97"/>
      <c r="C13" s="97"/>
      <c r="D13" s="97"/>
      <c r="E13" s="97"/>
    </row>
    <row r="14" spans="1:9" ht="12.75" x14ac:dyDescent="0.2">
      <c r="A14" s="98" t="s">
        <v>244</v>
      </c>
      <c r="B14" s="98"/>
      <c r="C14" s="98"/>
      <c r="D14" s="98"/>
      <c r="E14" s="98"/>
      <c r="F14" s="62" t="s">
        <v>245</v>
      </c>
      <c r="G14" s="62" t="s">
        <v>246</v>
      </c>
      <c r="H14" s="62" t="s">
        <v>247</v>
      </c>
      <c r="I14" s="62" t="s">
        <v>245</v>
      </c>
    </row>
    <row r="15" spans="1:9" ht="12.75" x14ac:dyDescent="0.2">
      <c r="A15" s="99"/>
      <c r="B15" s="99"/>
      <c r="C15" s="99"/>
      <c r="D15" s="99"/>
      <c r="E15" s="99"/>
      <c r="F15" s="63">
        <v>0</v>
      </c>
      <c r="G15" s="64"/>
      <c r="H15" s="64"/>
      <c r="I15" s="63">
        <f>F15</f>
        <v>0</v>
      </c>
    </row>
    <row r="16" spans="1:9" ht="12.75" x14ac:dyDescent="0.2">
      <c r="A16" s="99"/>
      <c r="B16" s="99"/>
      <c r="C16" s="99"/>
      <c r="D16" s="99"/>
      <c r="E16" s="99"/>
      <c r="F16" s="63">
        <v>0</v>
      </c>
      <c r="G16" s="64"/>
      <c r="H16" s="64"/>
      <c r="I16" s="63">
        <f>F16</f>
        <v>0</v>
      </c>
    </row>
    <row r="17" spans="1:9" ht="12.75" x14ac:dyDescent="0.2">
      <c r="A17" s="100"/>
      <c r="B17" s="100"/>
      <c r="C17" s="100"/>
      <c r="D17" s="100"/>
      <c r="E17" s="100"/>
      <c r="F17" s="65">
        <v>0</v>
      </c>
      <c r="G17" s="17"/>
      <c r="H17" s="17"/>
      <c r="I17" s="65">
        <f>F17</f>
        <v>0</v>
      </c>
    </row>
    <row r="18" spans="1:9" ht="12.75" x14ac:dyDescent="0.2">
      <c r="A18" s="101" t="s">
        <v>248</v>
      </c>
      <c r="B18" s="101"/>
      <c r="C18" s="101"/>
      <c r="D18" s="101"/>
      <c r="E18" s="101"/>
      <c r="F18" s="66"/>
      <c r="G18" s="67"/>
      <c r="H18" s="67"/>
      <c r="I18" s="68">
        <f>SUM(I15:I17)</f>
        <v>0</v>
      </c>
    </row>
    <row r="20" spans="1:9" ht="12.75" x14ac:dyDescent="0.2">
      <c r="A20" s="98" t="s">
        <v>20</v>
      </c>
      <c r="B20" s="98"/>
      <c r="C20" s="98"/>
      <c r="D20" s="98"/>
      <c r="E20" s="98"/>
      <c r="F20" s="62" t="s">
        <v>245</v>
      </c>
      <c r="G20" s="62" t="s">
        <v>246</v>
      </c>
      <c r="H20" s="62" t="s">
        <v>247</v>
      </c>
      <c r="I20" s="62" t="s">
        <v>245</v>
      </c>
    </row>
    <row r="21" spans="1:9" ht="12.75" x14ac:dyDescent="0.2">
      <c r="A21" s="99" t="s">
        <v>23</v>
      </c>
      <c r="B21" s="99"/>
      <c r="C21" s="99"/>
      <c r="D21" s="99"/>
      <c r="E21" s="99"/>
      <c r="F21" s="63">
        <v>0</v>
      </c>
      <c r="G21" s="64"/>
      <c r="H21" s="64"/>
      <c r="I21" s="63">
        <f t="shared" ref="I21:I26" si="0">F21</f>
        <v>0</v>
      </c>
    </row>
    <row r="22" spans="1:9" ht="12.75" x14ac:dyDescent="0.2">
      <c r="A22" s="99" t="s">
        <v>25</v>
      </c>
      <c r="B22" s="99"/>
      <c r="C22" s="99"/>
      <c r="D22" s="99"/>
      <c r="E22" s="99"/>
      <c r="F22" s="63">
        <v>0</v>
      </c>
      <c r="G22" s="64"/>
      <c r="H22" s="64"/>
      <c r="I22" s="63">
        <f t="shared" si="0"/>
        <v>0</v>
      </c>
    </row>
    <row r="23" spans="1:9" ht="12.75" x14ac:dyDescent="0.2">
      <c r="A23" s="99" t="s">
        <v>27</v>
      </c>
      <c r="B23" s="99"/>
      <c r="C23" s="99"/>
      <c r="D23" s="99"/>
      <c r="E23" s="99"/>
      <c r="F23" s="63">
        <v>0</v>
      </c>
      <c r="G23" s="64"/>
      <c r="H23" s="64"/>
      <c r="I23" s="63">
        <f t="shared" si="0"/>
        <v>0</v>
      </c>
    </row>
    <row r="24" spans="1:9" ht="12.75" x14ac:dyDescent="0.2">
      <c r="A24" s="99" t="s">
        <v>28</v>
      </c>
      <c r="B24" s="99"/>
      <c r="C24" s="99"/>
      <c r="D24" s="99"/>
      <c r="E24" s="99"/>
      <c r="F24" s="63">
        <v>0</v>
      </c>
      <c r="G24" s="64"/>
      <c r="H24" s="64"/>
      <c r="I24" s="63">
        <f t="shared" si="0"/>
        <v>0</v>
      </c>
    </row>
    <row r="25" spans="1:9" ht="12.75" x14ac:dyDescent="0.2">
      <c r="A25" s="99" t="s">
        <v>30</v>
      </c>
      <c r="B25" s="99"/>
      <c r="C25" s="99"/>
      <c r="D25" s="99"/>
      <c r="E25" s="99"/>
      <c r="F25" s="63">
        <v>0</v>
      </c>
      <c r="G25" s="64"/>
      <c r="H25" s="64"/>
      <c r="I25" s="63">
        <f t="shared" si="0"/>
        <v>0</v>
      </c>
    </row>
    <row r="26" spans="1:9" ht="12.75" x14ac:dyDescent="0.2">
      <c r="A26" s="100" t="s">
        <v>31</v>
      </c>
      <c r="B26" s="100"/>
      <c r="C26" s="100"/>
      <c r="D26" s="100"/>
      <c r="E26" s="100"/>
      <c r="F26" s="65">
        <v>0</v>
      </c>
      <c r="G26" s="17"/>
      <c r="H26" s="17"/>
      <c r="I26" s="65">
        <f t="shared" si="0"/>
        <v>0</v>
      </c>
    </row>
    <row r="27" spans="1:9" ht="12.75" x14ac:dyDescent="0.2">
      <c r="A27" s="101" t="s">
        <v>249</v>
      </c>
      <c r="B27" s="101"/>
      <c r="C27" s="101"/>
      <c r="D27" s="101"/>
      <c r="E27" s="101"/>
      <c r="F27" s="66"/>
      <c r="G27" s="67"/>
      <c r="H27" s="67"/>
      <c r="I27" s="68">
        <f>SUM(I21:I26)</f>
        <v>0</v>
      </c>
    </row>
    <row r="29" spans="1:9" ht="15.75" x14ac:dyDescent="0.2">
      <c r="A29" s="102" t="s">
        <v>250</v>
      </c>
      <c r="B29" s="102"/>
      <c r="C29" s="102"/>
      <c r="D29" s="102"/>
      <c r="E29" s="102"/>
      <c r="F29" s="103">
        <f>I18+I27</f>
        <v>0</v>
      </c>
      <c r="G29" s="103"/>
      <c r="H29" s="103"/>
      <c r="I29" s="103"/>
    </row>
    <row r="33" spans="1:9" ht="15.75" x14ac:dyDescent="0.25">
      <c r="A33" s="97" t="s">
        <v>251</v>
      </c>
      <c r="B33" s="97"/>
      <c r="C33" s="97"/>
      <c r="D33" s="97"/>
      <c r="E33" s="97"/>
    </row>
    <row r="34" spans="1:9" ht="12.75" x14ac:dyDescent="0.2">
      <c r="A34" s="98" t="s">
        <v>252</v>
      </c>
      <c r="B34" s="98"/>
      <c r="C34" s="98"/>
      <c r="D34" s="98"/>
      <c r="E34" s="98"/>
      <c r="F34" s="62" t="s">
        <v>245</v>
      </c>
      <c r="G34" s="62" t="s">
        <v>246</v>
      </c>
      <c r="H34" s="62" t="s">
        <v>247</v>
      </c>
      <c r="I34" s="62" t="s">
        <v>245</v>
      </c>
    </row>
    <row r="35" spans="1:9" ht="12.75" x14ac:dyDescent="0.2">
      <c r="A35" s="99" t="s">
        <v>225</v>
      </c>
      <c r="B35" s="99"/>
      <c r="C35" s="99"/>
      <c r="D35" s="99"/>
      <c r="E35" s="99"/>
      <c r="F35" s="63">
        <f>SUM('Stavební rozpočet'!BM12:BM72)</f>
        <v>0</v>
      </c>
      <c r="G35" s="64"/>
      <c r="H35" s="64"/>
      <c r="I35" s="63">
        <f t="shared" ref="I35:I44" si="1">F35</f>
        <v>0</v>
      </c>
    </row>
    <row r="36" spans="1:9" ht="12.75" x14ac:dyDescent="0.2">
      <c r="A36" s="99" t="s">
        <v>253</v>
      </c>
      <c r="B36" s="99"/>
      <c r="C36" s="99"/>
      <c r="D36" s="99"/>
      <c r="E36" s="99"/>
      <c r="F36" s="63">
        <f>SUM('Stavební rozpočet'!BN12:BN72)</f>
        <v>0</v>
      </c>
      <c r="G36" s="64"/>
      <c r="H36" s="64"/>
      <c r="I36" s="63">
        <f t="shared" si="1"/>
        <v>0</v>
      </c>
    </row>
    <row r="37" spans="1:9" ht="12.75" x14ac:dyDescent="0.2">
      <c r="A37" s="99" t="s">
        <v>23</v>
      </c>
      <c r="B37" s="99"/>
      <c r="C37" s="99"/>
      <c r="D37" s="99"/>
      <c r="E37" s="99"/>
      <c r="F37" s="63">
        <f>SUM('Stavební rozpočet'!BO12:BO72)</f>
        <v>0</v>
      </c>
      <c r="G37" s="64"/>
      <c r="H37" s="64"/>
      <c r="I37" s="63">
        <f t="shared" si="1"/>
        <v>0</v>
      </c>
    </row>
    <row r="38" spans="1:9" ht="12.75" x14ac:dyDescent="0.2">
      <c r="A38" s="99" t="s">
        <v>237</v>
      </c>
      <c r="B38" s="99"/>
      <c r="C38" s="99"/>
      <c r="D38" s="99"/>
      <c r="E38" s="99"/>
      <c r="F38" s="63">
        <f>SUM('Stavební rozpočet'!BP12:BP72)</f>
        <v>0</v>
      </c>
      <c r="G38" s="64"/>
      <c r="H38" s="64"/>
      <c r="I38" s="63">
        <f t="shared" si="1"/>
        <v>0</v>
      </c>
    </row>
    <row r="39" spans="1:9" ht="12.75" x14ac:dyDescent="0.2">
      <c r="A39" s="99" t="s">
        <v>254</v>
      </c>
      <c r="B39" s="99"/>
      <c r="C39" s="99"/>
      <c r="D39" s="99"/>
      <c r="E39" s="99"/>
      <c r="F39" s="63">
        <f>SUM('Stavební rozpočet'!BQ12:BQ72)</f>
        <v>0</v>
      </c>
      <c r="G39" s="64"/>
      <c r="H39" s="64"/>
      <c r="I39" s="63">
        <f t="shared" si="1"/>
        <v>0</v>
      </c>
    </row>
    <row r="40" spans="1:9" ht="12.75" x14ac:dyDescent="0.2">
      <c r="A40" s="99" t="s">
        <v>27</v>
      </c>
      <c r="B40" s="99"/>
      <c r="C40" s="99"/>
      <c r="D40" s="99"/>
      <c r="E40" s="99"/>
      <c r="F40" s="63">
        <f>SUM('Stavební rozpočet'!BR12:BR72)</f>
        <v>0</v>
      </c>
      <c r="G40" s="64"/>
      <c r="H40" s="64"/>
      <c r="I40" s="63">
        <f t="shared" si="1"/>
        <v>0</v>
      </c>
    </row>
    <row r="41" spans="1:9" ht="12.75" x14ac:dyDescent="0.2">
      <c r="A41" s="99" t="s">
        <v>28</v>
      </c>
      <c r="B41" s="99"/>
      <c r="C41" s="99"/>
      <c r="D41" s="99"/>
      <c r="E41" s="99"/>
      <c r="F41" s="63">
        <f>SUM('Stavební rozpočet'!BS12:BS72)</f>
        <v>0</v>
      </c>
      <c r="G41" s="64"/>
      <c r="H41" s="64"/>
      <c r="I41" s="63">
        <f t="shared" si="1"/>
        <v>0</v>
      </c>
    </row>
    <row r="42" spans="1:9" ht="12.75" x14ac:dyDescent="0.2">
      <c r="A42" s="99" t="s">
        <v>255</v>
      </c>
      <c r="B42" s="99"/>
      <c r="C42" s="99"/>
      <c r="D42" s="99"/>
      <c r="E42" s="99"/>
      <c r="F42" s="63">
        <f>SUM('Stavební rozpočet'!BT12:BT72)</f>
        <v>0</v>
      </c>
      <c r="G42" s="64"/>
      <c r="H42" s="64"/>
      <c r="I42" s="63">
        <f t="shared" si="1"/>
        <v>0</v>
      </c>
    </row>
    <row r="43" spans="1:9" ht="12.75" x14ac:dyDescent="0.2">
      <c r="A43" s="99" t="s">
        <v>256</v>
      </c>
      <c r="B43" s="99"/>
      <c r="C43" s="99"/>
      <c r="D43" s="99"/>
      <c r="E43" s="99"/>
      <c r="F43" s="63">
        <f>SUM('Stavební rozpočet'!BU12:BU72)</f>
        <v>0</v>
      </c>
      <c r="G43" s="64"/>
      <c r="H43" s="64"/>
      <c r="I43" s="63">
        <f t="shared" si="1"/>
        <v>0</v>
      </c>
    </row>
    <row r="44" spans="1:9" ht="12.75" x14ac:dyDescent="0.2">
      <c r="A44" s="100" t="s">
        <v>257</v>
      </c>
      <c r="B44" s="100"/>
      <c r="C44" s="100"/>
      <c r="D44" s="100"/>
      <c r="E44" s="100"/>
      <c r="F44" s="65">
        <f>SUM('Stavební rozpočet'!BV12:BV72)</f>
        <v>0</v>
      </c>
      <c r="G44" s="17"/>
      <c r="H44" s="17"/>
      <c r="I44" s="65">
        <f t="shared" si="1"/>
        <v>0</v>
      </c>
    </row>
    <row r="45" spans="1:9" ht="12.75" x14ac:dyDescent="0.2">
      <c r="A45" s="101" t="s">
        <v>258</v>
      </c>
      <c r="B45" s="101"/>
      <c r="C45" s="101"/>
      <c r="D45" s="101"/>
      <c r="E45" s="101"/>
      <c r="F45" s="66"/>
      <c r="G45" s="67"/>
      <c r="H45" s="67"/>
      <c r="I45" s="68">
        <f>SUM(I35:I44)</f>
        <v>0</v>
      </c>
    </row>
  </sheetData>
  <mergeCells count="60">
    <mergeCell ref="A42:E42"/>
    <mergeCell ref="A43:E43"/>
    <mergeCell ref="A44:E44"/>
    <mergeCell ref="A45:E45"/>
    <mergeCell ref="A37:E37"/>
    <mergeCell ref="A38:E38"/>
    <mergeCell ref="A39:E39"/>
    <mergeCell ref="A40:E40"/>
    <mergeCell ref="A41:E4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0555555555496" footer="0.51180555555555496"/>
  <pageSetup firstPageNumber="0" fitToHeight="0"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9</TotalTim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Krycí list rozpočtu</vt:lpstr>
      <vt:lpstr>Stavební rozpočet</vt:lpstr>
      <vt:lpstr>VORN</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dc:description/>
  <cp:lastModifiedBy>Jeništa, Miroslav</cp:lastModifiedBy>
  <cp:revision>1</cp:revision>
  <dcterms:created xsi:type="dcterms:W3CDTF">2021-06-10T20:06:38Z</dcterms:created>
  <dcterms:modified xsi:type="dcterms:W3CDTF">2025-08-14T04:57:47Z</dcterms:modified>
  <dc:language>cs-CZ</dc:language>
</cp:coreProperties>
</file>